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870" windowWidth="27795" windowHeight="11550" activeTab="1"/>
  </bookViews>
  <sheets>
    <sheet name="Примечания" sheetId="8" r:id="rId1"/>
    <sheet name="1 раздел" sheetId="3" r:id="rId2"/>
    <sheet name="2 раздел" sheetId="4" r:id="rId3"/>
    <sheet name="3 раздел" sheetId="5" r:id="rId4"/>
    <sheet name="4 раздел" sheetId="6" r:id="rId5"/>
    <sheet name="Справочно" sheetId="7" r:id="rId6"/>
  </sheets>
  <definedNames>
    <definedName name="_xlnm._FilterDatabase" localSheetId="1" hidden="1">'1 раздел'!$A$3:$N$126</definedName>
    <definedName name="_xlnm._FilterDatabase" localSheetId="2" hidden="1">'2 раздел'!$A$3:$N$385</definedName>
    <definedName name="_xlnm._FilterDatabase" localSheetId="3" hidden="1">'3 раздел'!$A$3:$N$91</definedName>
  </definedNames>
  <calcPr calcId="145621"/>
</workbook>
</file>

<file path=xl/calcChain.xml><?xml version="1.0" encoding="utf-8"?>
<calcChain xmlns="http://schemas.openxmlformats.org/spreadsheetml/2006/main">
  <c r="G274" i="4" l="1"/>
  <c r="H274" i="4"/>
  <c r="I274" i="4"/>
  <c r="J274" i="4"/>
  <c r="K274" i="4"/>
  <c r="L274" i="4"/>
  <c r="M274" i="4"/>
  <c r="F274" i="4"/>
  <c r="E12" i="7"/>
  <c r="F12" i="7"/>
  <c r="G12" i="7"/>
  <c r="H12" i="7"/>
  <c r="I12" i="7"/>
  <c r="J12" i="7"/>
  <c r="K12" i="7"/>
  <c r="L12" i="7"/>
  <c r="D12" i="7"/>
  <c r="F275" i="4" l="1"/>
  <c r="N274" i="4"/>
  <c r="F53" i="3" l="1"/>
  <c r="F56" i="3"/>
  <c r="F55" i="3"/>
  <c r="F52" i="3"/>
  <c r="G69" i="3" l="1"/>
  <c r="H69" i="3"/>
  <c r="I69" i="3"/>
  <c r="J69" i="3"/>
  <c r="K69" i="3"/>
  <c r="L69" i="3"/>
  <c r="M69" i="3"/>
  <c r="N69" i="3"/>
  <c r="F69" i="3"/>
  <c r="G66" i="3"/>
  <c r="H66" i="3"/>
  <c r="I66" i="3"/>
  <c r="J66" i="3"/>
  <c r="K66" i="3"/>
  <c r="L66" i="3"/>
  <c r="M66" i="3"/>
  <c r="N66" i="3"/>
  <c r="F66" i="3"/>
  <c r="N63" i="3"/>
  <c r="G63" i="3"/>
  <c r="H63" i="3"/>
  <c r="I63" i="3"/>
  <c r="J63" i="3"/>
  <c r="K63" i="3"/>
  <c r="L63" i="3"/>
  <c r="M63" i="3"/>
  <c r="F63" i="3"/>
  <c r="F50" i="3"/>
  <c r="G59" i="3"/>
  <c r="H59" i="3"/>
  <c r="I59" i="3"/>
  <c r="J59" i="3"/>
  <c r="K59" i="3"/>
  <c r="L59" i="3"/>
  <c r="M59" i="3"/>
  <c r="N59" i="3"/>
  <c r="F59" i="3"/>
  <c r="G88" i="3"/>
  <c r="H88" i="3"/>
  <c r="I88" i="3"/>
  <c r="J88" i="3"/>
  <c r="K88" i="3"/>
  <c r="L88" i="3"/>
  <c r="M88" i="3"/>
  <c r="N88" i="3"/>
  <c r="G87" i="3"/>
  <c r="H87" i="3"/>
  <c r="I87" i="3"/>
  <c r="J87" i="3"/>
  <c r="K87" i="3"/>
  <c r="L87" i="3"/>
  <c r="M87" i="3"/>
  <c r="N87" i="3"/>
  <c r="F88" i="3"/>
  <c r="F87" i="3"/>
  <c r="G85" i="3"/>
  <c r="H85" i="3"/>
  <c r="I85" i="3"/>
  <c r="J85" i="3"/>
  <c r="K85" i="3"/>
  <c r="L85" i="3"/>
  <c r="M85" i="3"/>
  <c r="N85" i="3"/>
  <c r="G84" i="3"/>
  <c r="H84" i="3"/>
  <c r="I84" i="3"/>
  <c r="J84" i="3"/>
  <c r="K84" i="3"/>
  <c r="L84" i="3"/>
  <c r="M84" i="3"/>
  <c r="N84" i="3"/>
  <c r="F85" i="3"/>
  <c r="F84" i="3"/>
  <c r="G82" i="3"/>
  <c r="H82" i="3"/>
  <c r="I82" i="3"/>
  <c r="J82" i="3"/>
  <c r="K82" i="3"/>
  <c r="L82" i="3"/>
  <c r="M82" i="3"/>
  <c r="N82" i="3"/>
  <c r="G81" i="3"/>
  <c r="H81" i="3"/>
  <c r="I81" i="3"/>
  <c r="J81" i="3"/>
  <c r="K81" i="3"/>
  <c r="L81" i="3"/>
  <c r="M81" i="3"/>
  <c r="N81" i="3"/>
  <c r="F82" i="3"/>
  <c r="F81" i="3"/>
  <c r="G76" i="3"/>
  <c r="H76" i="3"/>
  <c r="I76" i="3"/>
  <c r="J76" i="3"/>
  <c r="K76" i="3"/>
  <c r="L76" i="3"/>
  <c r="M76" i="3"/>
  <c r="N76" i="3"/>
  <c r="G75" i="3"/>
  <c r="H75" i="3"/>
  <c r="I75" i="3"/>
  <c r="J75" i="3"/>
  <c r="K75" i="3"/>
  <c r="L75" i="3"/>
  <c r="M75" i="3"/>
  <c r="N75" i="3"/>
  <c r="F76" i="3"/>
  <c r="F75" i="3"/>
  <c r="G73" i="3"/>
  <c r="H73" i="3"/>
  <c r="I73" i="3"/>
  <c r="J73" i="3"/>
  <c r="K73" i="3"/>
  <c r="L73" i="3"/>
  <c r="M73" i="3"/>
  <c r="N73" i="3"/>
  <c r="F73" i="3"/>
  <c r="G72" i="3"/>
  <c r="H72" i="3"/>
  <c r="I72" i="3"/>
  <c r="J72" i="3"/>
  <c r="K72" i="3"/>
  <c r="L72" i="3"/>
  <c r="M72" i="3"/>
  <c r="N72" i="3"/>
  <c r="F72" i="3"/>
  <c r="G320" i="4"/>
  <c r="H320" i="4"/>
  <c r="I320" i="4"/>
  <c r="J320" i="4"/>
  <c r="K320" i="4"/>
  <c r="L320" i="4"/>
  <c r="M320" i="4"/>
  <c r="N320" i="4"/>
  <c r="F320" i="4"/>
  <c r="F318" i="4" l="1"/>
  <c r="F316" i="4"/>
  <c r="G352" i="4" l="1"/>
  <c r="H352" i="4"/>
  <c r="I352" i="4"/>
  <c r="J352" i="4"/>
  <c r="K352" i="4"/>
  <c r="L352" i="4"/>
  <c r="M352" i="4"/>
  <c r="N352" i="4"/>
  <c r="F352" i="4"/>
  <c r="F350" i="4"/>
  <c r="I224" i="4" l="1"/>
  <c r="G14" i="4" l="1"/>
  <c r="H14" i="4"/>
  <c r="I14" i="4"/>
  <c r="J14" i="4"/>
  <c r="K14" i="4"/>
  <c r="L14" i="4"/>
  <c r="M14" i="4"/>
  <c r="N14" i="4"/>
  <c r="F14" i="4"/>
  <c r="F372" i="4" l="1"/>
  <c r="F370" i="4"/>
  <c r="H318" i="4" l="1"/>
  <c r="I318" i="4"/>
  <c r="J318" i="4"/>
  <c r="K318" i="4"/>
  <c r="L318" i="4"/>
  <c r="M318" i="4"/>
  <c r="N318" i="4"/>
  <c r="G318" i="4"/>
  <c r="G316" i="4" l="1"/>
  <c r="H316" i="4"/>
  <c r="I316" i="4"/>
  <c r="J316" i="4"/>
  <c r="K316" i="4"/>
  <c r="L316" i="4"/>
  <c r="M316" i="4"/>
  <c r="N316" i="4"/>
  <c r="G314" i="4"/>
  <c r="H314" i="4"/>
  <c r="I314" i="4"/>
  <c r="J314" i="4"/>
  <c r="K314" i="4"/>
  <c r="L314" i="4"/>
  <c r="M314" i="4"/>
  <c r="N314" i="4"/>
  <c r="F314" i="4"/>
  <c r="G312" i="4"/>
  <c r="H312" i="4"/>
  <c r="I312" i="4"/>
  <c r="J312" i="4"/>
  <c r="K312" i="4"/>
  <c r="L312" i="4"/>
  <c r="M312" i="4"/>
  <c r="N312" i="4"/>
  <c r="F312" i="4"/>
  <c r="G310" i="4"/>
  <c r="H310" i="4"/>
  <c r="I310" i="4"/>
  <c r="J310" i="4"/>
  <c r="K310" i="4"/>
  <c r="L310" i="4"/>
  <c r="M310" i="4"/>
  <c r="N310" i="4"/>
  <c r="F310" i="4"/>
  <c r="G308" i="4"/>
  <c r="H308" i="4"/>
  <c r="I308" i="4"/>
  <c r="J308" i="4"/>
  <c r="K308" i="4"/>
  <c r="L308" i="4"/>
  <c r="M308" i="4"/>
  <c r="N308" i="4"/>
  <c r="F308" i="4"/>
  <c r="G306" i="4"/>
  <c r="H306" i="4"/>
  <c r="I306" i="4"/>
  <c r="J306" i="4"/>
  <c r="K306" i="4"/>
  <c r="L306" i="4"/>
  <c r="M306" i="4"/>
  <c r="N306" i="4"/>
  <c r="F306" i="4"/>
  <c r="F38" i="4" l="1"/>
  <c r="F25" i="4"/>
  <c r="G9" i="4"/>
  <c r="H9" i="4"/>
  <c r="I9" i="4"/>
  <c r="J9" i="4"/>
  <c r="K9" i="4"/>
  <c r="L9" i="4"/>
  <c r="M9" i="4"/>
  <c r="N9" i="4"/>
  <c r="F9" i="4"/>
  <c r="G114" i="3" l="1"/>
  <c r="H114" i="3"/>
  <c r="I114" i="3"/>
  <c r="J114" i="3"/>
  <c r="K114" i="3"/>
  <c r="L114" i="3"/>
  <c r="M114" i="3"/>
  <c r="N114" i="3"/>
  <c r="F114" i="3"/>
  <c r="G112" i="3"/>
  <c r="H112" i="3"/>
  <c r="I112" i="3"/>
  <c r="J112" i="3"/>
  <c r="K112" i="3"/>
  <c r="L112" i="3"/>
  <c r="M112" i="3"/>
  <c r="N112" i="3"/>
  <c r="F112" i="3"/>
  <c r="G110" i="3"/>
  <c r="H110" i="3"/>
  <c r="I110" i="3"/>
  <c r="J110" i="3"/>
  <c r="K110" i="3"/>
  <c r="L110" i="3"/>
  <c r="M110" i="3"/>
  <c r="N110" i="3"/>
  <c r="F110" i="3"/>
  <c r="G93" i="3"/>
  <c r="H93" i="3"/>
  <c r="I93" i="3"/>
  <c r="J93" i="3"/>
  <c r="K93" i="3"/>
  <c r="L93" i="3"/>
  <c r="M93" i="3"/>
  <c r="N93" i="3"/>
  <c r="F10" i="3"/>
  <c r="F11" i="3"/>
  <c r="F13" i="3"/>
  <c r="F14" i="3"/>
  <c r="F20" i="3"/>
  <c r="F21" i="3"/>
  <c r="F27" i="3"/>
  <c r="F28" i="3"/>
  <c r="F30" i="3"/>
  <c r="F31" i="3"/>
  <c r="F32" i="3"/>
  <c r="F34" i="3" s="1"/>
  <c r="F35" i="3"/>
  <c r="F37" i="3" s="1"/>
  <c r="F38" i="3"/>
  <c r="F39" i="3" s="1"/>
  <c r="F42" i="3"/>
  <c r="F43" i="3"/>
  <c r="F44" i="3"/>
  <c r="F46" i="3" s="1"/>
  <c r="F49" i="3"/>
  <c r="F58" i="3"/>
  <c r="F62" i="3"/>
  <c r="F65" i="3"/>
  <c r="F68" i="3"/>
  <c r="F78" i="3"/>
  <c r="F79" i="3"/>
  <c r="F90" i="3"/>
  <c r="F93" i="3"/>
  <c r="G90" i="3"/>
  <c r="H90" i="3"/>
  <c r="I90" i="3"/>
  <c r="J90" i="3"/>
  <c r="K90" i="3"/>
  <c r="L90" i="3"/>
  <c r="M90" i="3"/>
  <c r="N90" i="3"/>
  <c r="G78" i="3"/>
  <c r="H78" i="3"/>
  <c r="I78" i="3"/>
  <c r="J78" i="3"/>
  <c r="K78" i="3"/>
  <c r="L78" i="3"/>
  <c r="M78" i="3"/>
  <c r="N78" i="3"/>
  <c r="G79" i="3"/>
  <c r="H79" i="3"/>
  <c r="I79" i="3"/>
  <c r="J79" i="3"/>
  <c r="K79" i="3"/>
  <c r="L79" i="3"/>
  <c r="M79" i="3"/>
  <c r="N79" i="3"/>
  <c r="G68" i="3"/>
  <c r="H68" i="3"/>
  <c r="I68" i="3"/>
  <c r="J68" i="3"/>
  <c r="K68" i="3"/>
  <c r="L68" i="3"/>
  <c r="M68" i="3"/>
  <c r="N68" i="3"/>
  <c r="G65" i="3"/>
  <c r="H65" i="3"/>
  <c r="I65" i="3"/>
  <c r="J65" i="3"/>
  <c r="K65" i="3"/>
  <c r="L65" i="3"/>
  <c r="M65" i="3"/>
  <c r="N65" i="3"/>
  <c r="G62" i="3"/>
  <c r="H62" i="3"/>
  <c r="I62" i="3"/>
  <c r="J62" i="3"/>
  <c r="K62" i="3"/>
  <c r="L62" i="3"/>
  <c r="M62" i="3"/>
  <c r="N62" i="3"/>
  <c r="G58" i="3"/>
  <c r="H58" i="3"/>
  <c r="I58" i="3"/>
  <c r="J58" i="3"/>
  <c r="K58" i="3"/>
  <c r="L58" i="3"/>
  <c r="M58" i="3"/>
  <c r="N58" i="3"/>
  <c r="G46" i="3"/>
  <c r="H46" i="3"/>
  <c r="I46" i="3"/>
  <c r="J46" i="3"/>
  <c r="K46" i="3"/>
  <c r="L46" i="3"/>
  <c r="M46" i="3"/>
  <c r="N46" i="3"/>
  <c r="G45" i="3"/>
  <c r="H45" i="3"/>
  <c r="I45" i="3"/>
  <c r="J45" i="3"/>
  <c r="K45" i="3"/>
  <c r="L45" i="3"/>
  <c r="M45" i="3"/>
  <c r="N45" i="3"/>
  <c r="G43" i="3"/>
  <c r="H43" i="3"/>
  <c r="I43" i="3"/>
  <c r="J43" i="3"/>
  <c r="K43" i="3"/>
  <c r="L43" i="3"/>
  <c r="M43" i="3"/>
  <c r="N43" i="3"/>
  <c r="G42" i="3"/>
  <c r="H42" i="3"/>
  <c r="I42" i="3"/>
  <c r="J42" i="3"/>
  <c r="K42" i="3"/>
  <c r="L42" i="3"/>
  <c r="M42" i="3"/>
  <c r="N42" i="3"/>
  <c r="G40" i="3"/>
  <c r="H40" i="3"/>
  <c r="I40" i="3"/>
  <c r="J40" i="3"/>
  <c r="K40" i="3"/>
  <c r="L40" i="3"/>
  <c r="M40" i="3"/>
  <c r="N40" i="3"/>
  <c r="G39" i="3"/>
  <c r="H39" i="3"/>
  <c r="I39" i="3"/>
  <c r="J39" i="3"/>
  <c r="K39" i="3"/>
  <c r="L39" i="3"/>
  <c r="M39" i="3"/>
  <c r="N39" i="3"/>
  <c r="G37" i="3"/>
  <c r="H37" i="3"/>
  <c r="I37" i="3"/>
  <c r="J37" i="3"/>
  <c r="K37" i="3"/>
  <c r="L37" i="3"/>
  <c r="M37" i="3"/>
  <c r="N37" i="3"/>
  <c r="G36" i="3"/>
  <c r="H36" i="3"/>
  <c r="I36" i="3"/>
  <c r="J36" i="3"/>
  <c r="K36" i="3"/>
  <c r="L36" i="3"/>
  <c r="M36" i="3"/>
  <c r="N36" i="3"/>
  <c r="G34" i="3"/>
  <c r="H34" i="3"/>
  <c r="I34" i="3"/>
  <c r="J34" i="3"/>
  <c r="K34" i="3"/>
  <c r="L34" i="3"/>
  <c r="M34" i="3"/>
  <c r="N34" i="3"/>
  <c r="G33" i="3"/>
  <c r="H33" i="3"/>
  <c r="I33" i="3"/>
  <c r="J33" i="3"/>
  <c r="K33" i="3"/>
  <c r="L33" i="3"/>
  <c r="M33" i="3"/>
  <c r="N33" i="3"/>
  <c r="G31" i="3"/>
  <c r="H31" i="3"/>
  <c r="I31" i="3"/>
  <c r="J31" i="3"/>
  <c r="K31" i="3"/>
  <c r="L31" i="3"/>
  <c r="M31" i="3"/>
  <c r="N31" i="3"/>
  <c r="G30" i="3"/>
  <c r="H30" i="3"/>
  <c r="I30" i="3"/>
  <c r="J30" i="3"/>
  <c r="K30" i="3"/>
  <c r="L30" i="3"/>
  <c r="M30" i="3"/>
  <c r="N30" i="3"/>
  <c r="G28" i="3"/>
  <c r="H28" i="3"/>
  <c r="I28" i="3"/>
  <c r="J28" i="3"/>
  <c r="K28" i="3"/>
  <c r="L28" i="3"/>
  <c r="M28" i="3"/>
  <c r="N28" i="3"/>
  <c r="G27" i="3"/>
  <c r="H27" i="3"/>
  <c r="I27" i="3"/>
  <c r="J27" i="3"/>
  <c r="K27" i="3"/>
  <c r="L27" i="3"/>
  <c r="M27" i="3"/>
  <c r="N27" i="3"/>
  <c r="G21" i="3"/>
  <c r="H21" i="3"/>
  <c r="I21" i="3"/>
  <c r="J21" i="3"/>
  <c r="K21" i="3"/>
  <c r="L21" i="3"/>
  <c r="M21" i="3"/>
  <c r="N21" i="3"/>
  <c r="G20" i="3"/>
  <c r="H20" i="3"/>
  <c r="I20" i="3"/>
  <c r="J20" i="3"/>
  <c r="K20" i="3"/>
  <c r="L20" i="3"/>
  <c r="M20" i="3"/>
  <c r="N20" i="3"/>
  <c r="G14" i="3"/>
  <c r="H14" i="3"/>
  <c r="I14" i="3"/>
  <c r="J14" i="3"/>
  <c r="K14" i="3"/>
  <c r="L14" i="3"/>
  <c r="M14" i="3"/>
  <c r="N14" i="3"/>
  <c r="G13" i="3"/>
  <c r="H13" i="3"/>
  <c r="I13" i="3"/>
  <c r="J13" i="3"/>
  <c r="K13" i="3"/>
  <c r="L13" i="3"/>
  <c r="M13" i="3"/>
  <c r="N13" i="3"/>
  <c r="G11" i="3"/>
  <c r="H11" i="3"/>
  <c r="I11" i="3"/>
  <c r="J11" i="3"/>
  <c r="K11" i="3"/>
  <c r="L11" i="3"/>
  <c r="M11" i="3"/>
  <c r="N11" i="3"/>
  <c r="G10" i="3"/>
  <c r="H10" i="3"/>
  <c r="I10" i="3"/>
  <c r="J10" i="3"/>
  <c r="K10" i="3"/>
  <c r="L10" i="3"/>
  <c r="M10" i="3"/>
  <c r="N10" i="3"/>
  <c r="F40" i="3" l="1"/>
  <c r="F36" i="3"/>
  <c r="F45" i="3"/>
  <c r="F33" i="3"/>
  <c r="E25" i="7"/>
  <c r="F25" i="7"/>
  <c r="G25" i="7"/>
  <c r="H25" i="7"/>
  <c r="I25" i="7"/>
  <c r="J25" i="7"/>
  <c r="K25" i="7"/>
  <c r="L25" i="7"/>
  <c r="D25" i="7"/>
  <c r="E23" i="7" l="1"/>
  <c r="F23" i="7"/>
  <c r="G23" i="7"/>
  <c r="H23" i="7"/>
  <c r="I23" i="7"/>
  <c r="J23" i="7"/>
  <c r="K23" i="7"/>
  <c r="L23" i="7"/>
  <c r="D23" i="7"/>
  <c r="G5" i="6" l="1"/>
  <c r="H5" i="6"/>
  <c r="I5" i="6"/>
  <c r="J5" i="6"/>
  <c r="K5" i="6"/>
  <c r="L5" i="6"/>
  <c r="M5" i="6"/>
  <c r="N5" i="6"/>
  <c r="F5" i="6"/>
  <c r="G18" i="5" l="1"/>
  <c r="H18" i="5"/>
  <c r="I18" i="5"/>
  <c r="J18" i="5"/>
  <c r="K18" i="5"/>
  <c r="L18" i="5"/>
  <c r="M18" i="5"/>
  <c r="N18" i="5"/>
  <c r="F18" i="5"/>
  <c r="H319" i="4" l="1"/>
  <c r="I319" i="4"/>
  <c r="J319" i="4"/>
  <c r="K319" i="4"/>
  <c r="L319" i="4"/>
  <c r="M319" i="4"/>
  <c r="N319" i="4"/>
  <c r="G319" i="4"/>
  <c r="G55" i="4" l="1"/>
  <c r="H55" i="4"/>
  <c r="I55" i="4"/>
  <c r="J55" i="4"/>
  <c r="K55" i="4"/>
  <c r="L55" i="4"/>
  <c r="M55" i="4"/>
  <c r="N55" i="4"/>
  <c r="F55" i="4"/>
  <c r="G46" i="4" l="1"/>
  <c r="G52" i="4" s="1"/>
  <c r="H46" i="4"/>
  <c r="H52" i="4" s="1"/>
  <c r="I46" i="4"/>
  <c r="I52" i="4" s="1"/>
  <c r="J46" i="4"/>
  <c r="J52" i="4" s="1"/>
  <c r="K46" i="4"/>
  <c r="K52" i="4" s="1"/>
  <c r="L46" i="4"/>
  <c r="L52" i="4" s="1"/>
  <c r="M46" i="4"/>
  <c r="M52" i="4" s="1"/>
  <c r="N46" i="4"/>
  <c r="N52" i="4" s="1"/>
  <c r="N54" i="4" l="1"/>
  <c r="N53" i="4"/>
  <c r="M54" i="4"/>
  <c r="M53" i="4"/>
  <c r="L53" i="4"/>
  <c r="L54" i="4"/>
  <c r="K53" i="4"/>
  <c r="K54" i="4"/>
  <c r="J54" i="4"/>
  <c r="J53" i="4"/>
  <c r="I54" i="4"/>
  <c r="I53" i="4"/>
  <c r="H54" i="4"/>
  <c r="H53" i="4"/>
  <c r="G53" i="4"/>
  <c r="G54" i="4"/>
  <c r="F353" i="4"/>
  <c r="L19" i="7" l="1"/>
  <c r="K19" i="7"/>
  <c r="J19" i="7"/>
  <c r="I19" i="7"/>
  <c r="H19" i="7"/>
  <c r="G19" i="7"/>
  <c r="F19" i="7"/>
  <c r="E19" i="7"/>
  <c r="L18" i="7" l="1"/>
  <c r="K18" i="7"/>
  <c r="J18" i="7"/>
  <c r="I18" i="7"/>
  <c r="H18" i="7"/>
  <c r="G18" i="7"/>
  <c r="F18" i="7"/>
  <c r="E18" i="7"/>
  <c r="L20" i="7"/>
  <c r="K20" i="7"/>
  <c r="J20" i="7"/>
  <c r="I20" i="7"/>
  <c r="H20" i="7"/>
  <c r="G20" i="7"/>
  <c r="F20" i="7"/>
  <c r="E20" i="7"/>
  <c r="D10" i="7" l="1"/>
  <c r="G64" i="4" l="1"/>
  <c r="H64" i="4"/>
  <c r="I64" i="4"/>
  <c r="J64" i="4"/>
  <c r="K64" i="4"/>
  <c r="L64" i="4"/>
  <c r="M64" i="4"/>
  <c r="N64" i="4"/>
  <c r="F266" i="4" l="1"/>
  <c r="F214" i="4"/>
  <c r="F179" i="4"/>
  <c r="F178" i="4"/>
  <c r="F93" i="4"/>
  <c r="F69" i="4"/>
  <c r="F60" i="4"/>
  <c r="F51" i="4"/>
  <c r="F46" i="4" s="1"/>
  <c r="F52" i="4" s="1"/>
  <c r="F36" i="4"/>
  <c r="G17" i="4"/>
  <c r="H17" i="4"/>
  <c r="I17" i="4"/>
  <c r="J17" i="4"/>
  <c r="K17" i="4"/>
  <c r="L17" i="4"/>
  <c r="M17" i="4"/>
  <c r="N17" i="4"/>
  <c r="F22" i="4"/>
  <c r="F53" i="4" l="1"/>
  <c r="F54" i="4"/>
  <c r="D9" i="7"/>
  <c r="D8" i="7"/>
  <c r="G6" i="7" l="1"/>
  <c r="D11" i="7" l="1"/>
  <c r="D7" i="7"/>
  <c r="N264" i="4" l="1"/>
  <c r="M264" i="4"/>
  <c r="L264" i="4"/>
  <c r="K264" i="4"/>
  <c r="J264" i="4"/>
  <c r="I264" i="4"/>
  <c r="H264" i="4"/>
  <c r="G264" i="4"/>
  <c r="F203" i="4"/>
  <c r="F177" i="4"/>
  <c r="F148" i="4"/>
  <c r="H94" i="4"/>
  <c r="L94" i="4"/>
  <c r="M94" i="4"/>
  <c r="N94" i="4"/>
  <c r="F123" i="4"/>
  <c r="K94" i="4"/>
  <c r="J94" i="4"/>
  <c r="I94" i="4"/>
  <c r="F94" i="4"/>
  <c r="N88" i="4"/>
  <c r="M88" i="4"/>
  <c r="L88" i="4"/>
  <c r="K88" i="4"/>
  <c r="J88" i="4"/>
  <c r="I88" i="4"/>
  <c r="H88" i="4"/>
  <c r="F64" i="4"/>
  <c r="F17" i="4"/>
  <c r="G94" i="4" l="1"/>
  <c r="F88" i="4"/>
  <c r="G88" i="4"/>
  <c r="F264" i="4"/>
  <c r="G14" i="5"/>
  <c r="H14" i="5"/>
  <c r="I14" i="5"/>
  <c r="J14" i="5"/>
  <c r="K14" i="5"/>
  <c r="L14" i="5"/>
  <c r="M14" i="5"/>
  <c r="N14" i="5"/>
  <c r="F14" i="5"/>
  <c r="N260" i="4" l="1"/>
  <c r="M260" i="4"/>
  <c r="L260" i="4"/>
  <c r="K260" i="4"/>
  <c r="J260" i="4"/>
  <c r="I260" i="4"/>
  <c r="H260" i="4"/>
  <c r="G260" i="4"/>
  <c r="F260" i="4"/>
  <c r="D21" i="7"/>
  <c r="L21" i="7"/>
  <c r="K21" i="7"/>
  <c r="J21" i="7"/>
  <c r="I21" i="7"/>
  <c r="H21" i="7"/>
  <c r="G21" i="7"/>
  <c r="F21" i="7"/>
  <c r="E21" i="7"/>
  <c r="F280" i="4" l="1"/>
  <c r="G280" i="4"/>
  <c r="H280" i="4"/>
  <c r="I280" i="4"/>
  <c r="J280" i="4"/>
  <c r="K280" i="4"/>
  <c r="L280" i="4"/>
  <c r="M280" i="4"/>
  <c r="N280" i="4"/>
  <c r="G279" i="4"/>
  <c r="G278" i="4" s="1"/>
  <c r="G286" i="4" s="1"/>
  <c r="H279" i="4"/>
  <c r="H278" i="4" s="1"/>
  <c r="H286" i="4" s="1"/>
  <c r="I279" i="4"/>
  <c r="I278" i="4" s="1"/>
  <c r="I286" i="4" s="1"/>
  <c r="J279" i="4"/>
  <c r="J278" i="4" s="1"/>
  <c r="J286" i="4" s="1"/>
  <c r="K279" i="4"/>
  <c r="K278" i="4" s="1"/>
  <c r="K286" i="4" s="1"/>
  <c r="L279" i="4"/>
  <c r="L278" i="4" s="1"/>
  <c r="L286" i="4" s="1"/>
  <c r="M279" i="4"/>
  <c r="M278" i="4" s="1"/>
  <c r="M286" i="4" s="1"/>
  <c r="N279" i="4"/>
  <c r="N278" i="4" s="1"/>
  <c r="N286" i="4" s="1"/>
  <c r="F279" i="4"/>
  <c r="F278" i="4" s="1"/>
  <c r="F286" i="4" s="1"/>
  <c r="F263" i="4"/>
  <c r="G263" i="4"/>
  <c r="H263" i="4"/>
  <c r="I263" i="4"/>
  <c r="J263" i="4"/>
  <c r="K263" i="4"/>
  <c r="L263" i="4"/>
  <c r="M263" i="4"/>
  <c r="N263" i="4"/>
  <c r="G262" i="4"/>
  <c r="G261" i="4" s="1"/>
  <c r="G273" i="4" s="1"/>
  <c r="H262" i="4"/>
  <c r="H261" i="4" s="1"/>
  <c r="H273" i="4" s="1"/>
  <c r="I262" i="4"/>
  <c r="I261" i="4" s="1"/>
  <c r="I273" i="4" s="1"/>
  <c r="J262" i="4"/>
  <c r="J261" i="4" s="1"/>
  <c r="J273" i="4" s="1"/>
  <c r="K262" i="4"/>
  <c r="K261" i="4" s="1"/>
  <c r="K273" i="4" s="1"/>
  <c r="L262" i="4"/>
  <c r="L261" i="4" s="1"/>
  <c r="L273" i="4" s="1"/>
  <c r="M262" i="4"/>
  <c r="M261" i="4" s="1"/>
  <c r="M273" i="4" s="1"/>
  <c r="N262" i="4"/>
  <c r="N261" i="4" s="1"/>
  <c r="N273" i="4" s="1"/>
  <c r="F262" i="4"/>
  <c r="F261" i="4" s="1"/>
  <c r="F273" i="4" s="1"/>
  <c r="F240" i="4"/>
  <c r="G240" i="4"/>
  <c r="H240" i="4"/>
  <c r="I240" i="4"/>
  <c r="J240" i="4"/>
  <c r="K240" i="4"/>
  <c r="L240" i="4"/>
  <c r="M240" i="4"/>
  <c r="N240" i="4"/>
  <c r="G239" i="4"/>
  <c r="G238" i="4" s="1"/>
  <c r="H239" i="4"/>
  <c r="H238" i="4" s="1"/>
  <c r="I239" i="4"/>
  <c r="I238" i="4" s="1"/>
  <c r="J239" i="4"/>
  <c r="J238" i="4" s="1"/>
  <c r="K239" i="4"/>
  <c r="K238" i="4" s="1"/>
  <c r="L239" i="4"/>
  <c r="L238" i="4" s="1"/>
  <c r="M239" i="4"/>
  <c r="M238" i="4" s="1"/>
  <c r="N239" i="4"/>
  <c r="N238" i="4" s="1"/>
  <c r="F239" i="4"/>
  <c r="F238" i="4" s="1"/>
  <c r="F225" i="4"/>
  <c r="G225" i="4"/>
  <c r="H225" i="4"/>
  <c r="I225" i="4"/>
  <c r="J225" i="4"/>
  <c r="K225" i="4"/>
  <c r="L225" i="4"/>
  <c r="M225" i="4"/>
  <c r="N225" i="4"/>
  <c r="G224" i="4"/>
  <c r="G223" i="4" s="1"/>
  <c r="H224" i="4"/>
  <c r="H223" i="4" s="1"/>
  <c r="I223" i="4"/>
  <c r="J224" i="4"/>
  <c r="J223" i="4" s="1"/>
  <c r="K224" i="4"/>
  <c r="K223" i="4" s="1"/>
  <c r="L224" i="4"/>
  <c r="L223" i="4" s="1"/>
  <c r="M224" i="4"/>
  <c r="M223" i="4" s="1"/>
  <c r="N224" i="4"/>
  <c r="N223" i="4" s="1"/>
  <c r="F224" i="4"/>
  <c r="F223" i="4" s="1"/>
  <c r="F218" i="4"/>
  <c r="G218" i="4"/>
  <c r="H218" i="4"/>
  <c r="I218" i="4"/>
  <c r="J218" i="4"/>
  <c r="K218" i="4"/>
  <c r="L218" i="4"/>
  <c r="M218" i="4"/>
  <c r="N218" i="4"/>
  <c r="G217" i="4"/>
  <c r="H217" i="4"/>
  <c r="I217" i="4"/>
  <c r="J217" i="4"/>
  <c r="K217" i="4"/>
  <c r="L217" i="4"/>
  <c r="M217" i="4"/>
  <c r="N217" i="4"/>
  <c r="F217" i="4"/>
  <c r="F198" i="4"/>
  <c r="G198" i="4"/>
  <c r="H198" i="4"/>
  <c r="I198" i="4"/>
  <c r="J198" i="4"/>
  <c r="K198" i="4"/>
  <c r="L198" i="4"/>
  <c r="M198" i="4"/>
  <c r="N198" i="4"/>
  <c r="F199" i="4"/>
  <c r="G199" i="4"/>
  <c r="H199" i="4"/>
  <c r="I199" i="4"/>
  <c r="J199" i="4"/>
  <c r="K199" i="4"/>
  <c r="L199" i="4"/>
  <c r="M199" i="4"/>
  <c r="N199" i="4"/>
  <c r="F200" i="4"/>
  <c r="G200" i="4"/>
  <c r="H200" i="4"/>
  <c r="I200" i="4"/>
  <c r="J200" i="4"/>
  <c r="K200" i="4"/>
  <c r="L200" i="4"/>
  <c r="M200" i="4"/>
  <c r="N200" i="4"/>
  <c r="F201" i="4"/>
  <c r="G201" i="4"/>
  <c r="H201" i="4"/>
  <c r="I201" i="4"/>
  <c r="J201" i="4"/>
  <c r="K201" i="4"/>
  <c r="L201" i="4"/>
  <c r="M201" i="4"/>
  <c r="N201" i="4"/>
  <c r="G197" i="4"/>
  <c r="G196" i="4" s="1"/>
  <c r="G215" i="4" s="1"/>
  <c r="H197" i="4"/>
  <c r="H196" i="4" s="1"/>
  <c r="H215" i="4" s="1"/>
  <c r="I197" i="4"/>
  <c r="I196" i="4" s="1"/>
  <c r="I215" i="4" s="1"/>
  <c r="J197" i="4"/>
  <c r="J196" i="4" s="1"/>
  <c r="J215" i="4" s="1"/>
  <c r="K197" i="4"/>
  <c r="K196" i="4" s="1"/>
  <c r="K215" i="4" s="1"/>
  <c r="L197" i="4"/>
  <c r="L196" i="4" s="1"/>
  <c r="L215" i="4" s="1"/>
  <c r="M197" i="4"/>
  <c r="M196" i="4" s="1"/>
  <c r="M215" i="4" s="1"/>
  <c r="N197" i="4"/>
  <c r="N196" i="4" s="1"/>
  <c r="N215" i="4" s="1"/>
  <c r="F197" i="4"/>
  <c r="F196" i="4" s="1"/>
  <c r="F215" i="4" s="1"/>
  <c r="F170" i="4"/>
  <c r="G170" i="4"/>
  <c r="H170" i="4"/>
  <c r="I170" i="4"/>
  <c r="J170" i="4"/>
  <c r="K170" i="4"/>
  <c r="F171" i="4"/>
  <c r="G171" i="4"/>
  <c r="H171" i="4"/>
  <c r="I171" i="4"/>
  <c r="J171" i="4"/>
  <c r="K171" i="4"/>
  <c r="F172" i="4"/>
  <c r="G172" i="4"/>
  <c r="H172" i="4"/>
  <c r="I172" i="4"/>
  <c r="J172" i="4"/>
  <c r="K172" i="4"/>
  <c r="F173" i="4"/>
  <c r="G173" i="4"/>
  <c r="H173" i="4"/>
  <c r="I173" i="4"/>
  <c r="J173" i="4"/>
  <c r="K173" i="4"/>
  <c r="F174" i="4"/>
  <c r="G174" i="4"/>
  <c r="H174" i="4"/>
  <c r="I174" i="4"/>
  <c r="J174" i="4"/>
  <c r="K174" i="4"/>
  <c r="L170" i="4"/>
  <c r="M170" i="4"/>
  <c r="N170" i="4"/>
  <c r="L171" i="4"/>
  <c r="M171" i="4"/>
  <c r="N171" i="4"/>
  <c r="L172" i="4"/>
  <c r="M172" i="4"/>
  <c r="N172" i="4"/>
  <c r="L173" i="4"/>
  <c r="M173" i="4"/>
  <c r="N173" i="4"/>
  <c r="L174" i="4"/>
  <c r="M174" i="4"/>
  <c r="N174" i="4"/>
  <c r="M169" i="4"/>
  <c r="M168" i="4" s="1"/>
  <c r="M192" i="4" s="1"/>
  <c r="M193" i="4" s="1"/>
  <c r="N169" i="4"/>
  <c r="N168" i="4" s="1"/>
  <c r="N192" i="4" s="1"/>
  <c r="N193" i="4" s="1"/>
  <c r="G169" i="4"/>
  <c r="G168" i="4" s="1"/>
  <c r="G192" i="4" s="1"/>
  <c r="G193" i="4" s="1"/>
  <c r="H169" i="4"/>
  <c r="H168" i="4" s="1"/>
  <c r="H192" i="4" s="1"/>
  <c r="H193" i="4" s="1"/>
  <c r="I169" i="4"/>
  <c r="I168" i="4" s="1"/>
  <c r="I192" i="4" s="1"/>
  <c r="I193" i="4" s="1"/>
  <c r="J169" i="4"/>
  <c r="J168" i="4" s="1"/>
  <c r="J192" i="4" s="1"/>
  <c r="J193" i="4" s="1"/>
  <c r="K169" i="4"/>
  <c r="K168" i="4" s="1"/>
  <c r="K192" i="4" s="1"/>
  <c r="K193" i="4" s="1"/>
  <c r="L169" i="4"/>
  <c r="L168" i="4" s="1"/>
  <c r="L192" i="4" s="1"/>
  <c r="L193" i="4" s="1"/>
  <c r="F169" i="4"/>
  <c r="F168" i="4" s="1"/>
  <c r="F192" i="4" s="1"/>
  <c r="F143" i="4"/>
  <c r="G143" i="4"/>
  <c r="H143" i="4"/>
  <c r="I143" i="4"/>
  <c r="J143" i="4"/>
  <c r="K143" i="4"/>
  <c r="L143" i="4"/>
  <c r="M143" i="4"/>
  <c r="N143" i="4"/>
  <c r="F144" i="4"/>
  <c r="G144" i="4"/>
  <c r="H144" i="4"/>
  <c r="I144" i="4"/>
  <c r="J144" i="4"/>
  <c r="K144" i="4"/>
  <c r="L144" i="4"/>
  <c r="M144" i="4"/>
  <c r="N144" i="4"/>
  <c r="F145" i="4"/>
  <c r="G145" i="4"/>
  <c r="H145" i="4"/>
  <c r="I145" i="4"/>
  <c r="J145" i="4"/>
  <c r="K145" i="4"/>
  <c r="L145" i="4"/>
  <c r="M145" i="4"/>
  <c r="N145" i="4"/>
  <c r="F146" i="4"/>
  <c r="G146" i="4"/>
  <c r="H146" i="4"/>
  <c r="I146" i="4"/>
  <c r="J146" i="4"/>
  <c r="K146" i="4"/>
  <c r="L146" i="4"/>
  <c r="M146" i="4"/>
  <c r="N146" i="4"/>
  <c r="G142" i="4"/>
  <c r="G141" i="4" s="1"/>
  <c r="H142" i="4"/>
  <c r="H141" i="4" s="1"/>
  <c r="I142" i="4"/>
  <c r="I141" i="4" s="1"/>
  <c r="J142" i="4"/>
  <c r="J141" i="4" s="1"/>
  <c r="K142" i="4"/>
  <c r="K141" i="4" s="1"/>
  <c r="L142" i="4"/>
  <c r="L141" i="4" s="1"/>
  <c r="M142" i="4"/>
  <c r="M141" i="4" s="1"/>
  <c r="N142" i="4"/>
  <c r="N141" i="4" s="1"/>
  <c r="F142" i="4"/>
  <c r="F141" i="4" s="1"/>
  <c r="G121" i="4"/>
  <c r="H121" i="4"/>
  <c r="I121" i="4"/>
  <c r="J121" i="4"/>
  <c r="K121" i="4"/>
  <c r="L121" i="4"/>
  <c r="M121" i="4"/>
  <c r="N121" i="4"/>
  <c r="G120" i="4"/>
  <c r="H120" i="4"/>
  <c r="I120" i="4"/>
  <c r="J120" i="4"/>
  <c r="K120" i="4"/>
  <c r="L120" i="4"/>
  <c r="M120" i="4"/>
  <c r="N120" i="4"/>
  <c r="G119" i="4"/>
  <c r="H119" i="4"/>
  <c r="I119" i="4"/>
  <c r="J119" i="4"/>
  <c r="K119" i="4"/>
  <c r="L119" i="4"/>
  <c r="M119" i="4"/>
  <c r="N119" i="4"/>
  <c r="G118" i="4"/>
  <c r="H118" i="4"/>
  <c r="I118" i="4"/>
  <c r="J118" i="4"/>
  <c r="K118" i="4"/>
  <c r="L118" i="4"/>
  <c r="M118" i="4"/>
  <c r="N118" i="4"/>
  <c r="F121" i="4"/>
  <c r="F118" i="4"/>
  <c r="F119" i="4"/>
  <c r="F120" i="4"/>
  <c r="G117" i="4"/>
  <c r="G116" i="4" s="1"/>
  <c r="H117" i="4"/>
  <c r="H116" i="4" s="1"/>
  <c r="I117" i="4"/>
  <c r="I116" i="4" s="1"/>
  <c r="J117" i="4"/>
  <c r="J116" i="4" s="1"/>
  <c r="K117" i="4"/>
  <c r="K116" i="4" s="1"/>
  <c r="L117" i="4"/>
  <c r="L116" i="4" s="1"/>
  <c r="M117" i="4"/>
  <c r="M116" i="4" s="1"/>
  <c r="N117" i="4"/>
  <c r="N116" i="4" s="1"/>
  <c r="F117" i="4"/>
  <c r="F116" i="4" s="1"/>
  <c r="G105" i="4"/>
  <c r="H105" i="4"/>
  <c r="I105" i="4"/>
  <c r="J105" i="4"/>
  <c r="K105" i="4"/>
  <c r="L105" i="4"/>
  <c r="M105" i="4"/>
  <c r="N105" i="4"/>
  <c r="F105" i="4"/>
  <c r="G104" i="4"/>
  <c r="H104" i="4"/>
  <c r="I104" i="4"/>
  <c r="J104" i="4"/>
  <c r="K104" i="4"/>
  <c r="L104" i="4"/>
  <c r="M104" i="4"/>
  <c r="N104" i="4"/>
  <c r="F104" i="4"/>
  <c r="G103" i="4"/>
  <c r="H103" i="4"/>
  <c r="I103" i="4"/>
  <c r="J103" i="4"/>
  <c r="K103" i="4"/>
  <c r="L103" i="4"/>
  <c r="M103" i="4"/>
  <c r="N103" i="4"/>
  <c r="F103" i="4"/>
  <c r="G102" i="4"/>
  <c r="H102" i="4"/>
  <c r="I102" i="4"/>
  <c r="J102" i="4"/>
  <c r="K102" i="4"/>
  <c r="L102" i="4"/>
  <c r="M102" i="4"/>
  <c r="N102" i="4"/>
  <c r="F102" i="4"/>
  <c r="G101" i="4"/>
  <c r="H101" i="4"/>
  <c r="I101" i="4"/>
  <c r="J101" i="4"/>
  <c r="K101" i="4"/>
  <c r="L101" i="4"/>
  <c r="M101" i="4"/>
  <c r="N101" i="4"/>
  <c r="F101" i="4"/>
  <c r="F194" i="4" l="1"/>
  <c r="F193" i="4"/>
  <c r="F33" i="4"/>
  <c r="D20" i="7" l="1"/>
  <c r="G17" i="7"/>
  <c r="D19" i="7"/>
  <c r="D18" i="7"/>
  <c r="F17" i="7"/>
  <c r="L17" i="7"/>
  <c r="K17" i="7"/>
  <c r="J17" i="7"/>
  <c r="I17" i="7"/>
  <c r="E17" i="7"/>
  <c r="D17" i="7" l="1"/>
  <c r="H17" i="7"/>
</calcChain>
</file>

<file path=xl/sharedStrings.xml><?xml version="1.0" encoding="utf-8"?>
<sst xmlns="http://schemas.openxmlformats.org/spreadsheetml/2006/main" count="4164" uniqueCount="1262">
  <si>
    <t>ИНДИКАТОРЫ ФИНАНСОВОЙ ДОСТУПНОСТИ по результатам замера 2018 года</t>
  </si>
  <si>
    <t>Использованные определения:</t>
  </si>
  <si>
    <t>Взрослое население</t>
  </si>
  <si>
    <t>Население Российской Федерации в возрасте 18 лет и старше</t>
  </si>
  <si>
    <t>Субъекты малого и среднего предпринимательства</t>
  </si>
  <si>
    <t>Хозяйствующие субъекты (юридические лица и индивидуальные предприниматели), отнесенные в соответствии с условиями, установленными Федеральным законом от 24.07.2007 N 209-ФЗ «О развитии малого и среднего предпринимательства в Российской Федерации», к малым предприятиям, в том числе к микропредприятиям, и средним предприятиям</t>
  </si>
  <si>
    <t>Субъекты страхового дела</t>
  </si>
  <si>
    <t>Страховые организации, общества взаимного страхования и страховые брокеры</t>
  </si>
  <si>
    <t>Подразделения кредитных организаций</t>
  </si>
  <si>
    <t>Головные офисы, филиалы, представительства, дополнительные офисы, операционные кассы, кредитно-кассовые офисы, операционные офисы, передвижные пункты кассовых операций</t>
  </si>
  <si>
    <t>Обособленные подразделения</t>
  </si>
  <si>
    <t>Представительства и филиалы</t>
  </si>
  <si>
    <t>Сокращения:</t>
  </si>
  <si>
    <t>КО</t>
  </si>
  <si>
    <t>Кредитные организации</t>
  </si>
  <si>
    <t>НФО</t>
  </si>
  <si>
    <t>Некредитные финансовые организации</t>
  </si>
  <si>
    <t>МФО</t>
  </si>
  <si>
    <t>Микрофинансовые организации</t>
  </si>
  <si>
    <t>МФК</t>
  </si>
  <si>
    <t>Микрофинансовые компании</t>
  </si>
  <si>
    <t>МКК</t>
  </si>
  <si>
    <t>Микрокредитные компании</t>
  </si>
  <si>
    <t>КПК</t>
  </si>
  <si>
    <t>Кредитные потребительские кооперативы</t>
  </si>
  <si>
    <t>СКПК</t>
  </si>
  <si>
    <t>Сельскохозяйственные кредитные потребительские кооперативы</t>
  </si>
  <si>
    <t>КПК в СРО</t>
  </si>
  <si>
    <t>Кредитные потребительские кооперативы, состоящие в саморегулируемых организациях кредитных потребительских кооперативов</t>
  </si>
  <si>
    <t>ВВП</t>
  </si>
  <si>
    <t>Валовый внутренний продукт за отчетный период в текущих ценах</t>
  </si>
  <si>
    <t>ЦФО</t>
  </si>
  <si>
    <t>Центральный федеральный округ</t>
  </si>
  <si>
    <t>СЗФО</t>
  </si>
  <si>
    <t>Северо-Западный федеральный округ</t>
  </si>
  <si>
    <t>ЮФО</t>
  </si>
  <si>
    <t>Южный федеральный округ</t>
  </si>
  <si>
    <t>СКФО</t>
  </si>
  <si>
    <t>Северо-Кавказский федеральный округ</t>
  </si>
  <si>
    <t>ПФО</t>
  </si>
  <si>
    <t>Приволжский федеральный округ</t>
  </si>
  <si>
    <t>УФО</t>
  </si>
  <si>
    <t>Уральский федеральный округ</t>
  </si>
  <si>
    <t>СФО</t>
  </si>
  <si>
    <t>Сибирский федеральный округ</t>
  </si>
  <si>
    <t>ДВФО</t>
  </si>
  <si>
    <t>Дальневосточный федеральный округ</t>
  </si>
  <si>
    <t>Примечания:</t>
  </si>
  <si>
    <t>Здесь и далее, если иное специально не указано, идет речь о получении базовых финансовых услуг гражданами России в российских финансовых организациях на территории России.</t>
  </si>
  <si>
    <t>Имеющиеся расхождения между итогом и суммой слагаемых объясняются округлением данных.</t>
  </si>
  <si>
    <t>Если иное не оговорено, значение показателя по федеральному округу по данным отчетности финансовых организаций определяется как сумма значений показателя всех финансовых организаций, зарегистрированных в соответствующем федеральном округе.</t>
  </si>
  <si>
    <t>Иметь возможность пользоваться означает, что Вы можете оформить данную услугу без каких-либо препятствий, а также пользоваться всеми доступными функциями и возможностями, не испытывая затруднений.</t>
  </si>
  <si>
    <t>Индикатор 2.3: доля респондентов, положительно ответивших на вопрос о проведении 3 и более операций в месяц по счетам, открытым на основании договора банковского счета или договора банковского вклада, которые могут использоваться для проведения платежей.</t>
  </si>
  <si>
    <t>Для целей расчета показателей размещенных средств субъектов малого и среднего предпринимательства в НФО (МФО, КПК и СКПК) показатели для некредитных организаций (юридических лиц) и индивидуальных предпринимателей (если их возможно выделить в отчетности) приравниваются к показателям для субъектов малого и среднего предпринимательства (в индикаторах), так как приблизительно 100% клиентов – некредитных организаций (юридических лиц) в МФО, КПК и СКПК являются субъектами малого и среднего предпринимательства.</t>
  </si>
  <si>
    <t>Зарплатная карта – банковская карта, предназначенная для выплаты заработной платы и других денежных начислений (премий, командировочных, материальной помощи и т.д.) сотруднику организацией, заключившей договор на обслуживание с банком в рамках зарплатного проекта.</t>
  </si>
  <si>
    <t>Индикатор 3.1: индекс принимает значение 0, 0,5 или 1 в зависимости от наличия механизмов регулирования разрешения спорных ситуаций (0 – при отсутствии механизмов урегулирования, 0.5 – если существует один из механизмов, 1 – если существуют оба механизма). Список механизмов (в соответствии с рекомендациями Глобального партнерства за финансовую доступность «Группы двадцати» и данными обзора Всемирного Банка по защите прав потребителей финансовых услуг и финансовой грамотности «Global Survey of Financial Consumer Protection and Financial Literacy»):
1) Внутренний механизм разрешения споров: закон, устанавливающий стандарты для рассмотрения жалоб клиентов финансовых организаций (включая временные рамки, доступность и процедуры обработки жалоб);
2) Внешний механизм разрешения споров: система, позволяющая клиенту финансовой организации обратиться за рассмотрением жалобы к третьему лицу (надзорный орган, финансовый омбудсмен и т.п.).</t>
  </si>
  <si>
    <t>Индикатор 3.2: индекс принимает значение 0, 1, 2, 3, 4 или 5 в зависимости от количества наличия законодательно установленных требований по раскрытию информации (0 требований – индекс 0, 1 требование – индекс 1,..., 5 требований – индекс 5). Список требований к раскрытию информации включает в себя следующее (в соответствии с рекомендациями Глобального партнерства за финансовую доступность «Группы двадцати» и данными обзора Всемирного Банка по защите прав потребителей финансовых услуг и финансовой грамотности «Global Survey of Financial Consumer Protection and Financial Literacy»):
1) наличие требования о простоте и понятности изложения (например, запрет на скрытые, неявные положения);
2) наличие требования о раскрытии информации на официальных языках (на официальных языках страны и ее регионов);
3) наличие требования о стандартизированном формате раскрытия информации;
4) наличие требования о раскрытии информации о праве клиента обращаться за помощью в случае нарушеня поставщиком финансовых услуг условий их предоставления; 
5) наличие требования о раскрытии полной стоимости кредита / займа, т.е. включая комиссию, проценты, страхование и налоги по стандартной формуле.
В настоящее время пункты 1) и 3) реализованы для кредитов/займов.
В отношении п. 4 законодательно установлено, что защита гражданских прав потребителей осуществляется в судебном порядке. Защита гражданских прав в административном порядке осуществляется лишь в случаях, предусмотренных законом, при этом решение, принятое в административном порядке, может быть оспорено в суде. Однако в России законодательно не установлено требование о раскрытии информации (в т.ч. в договоре) о праве клиента обращаться за помощью в случае нарушеня поставщиком финансовых услуг условий их предоставления.</t>
  </si>
  <si>
    <t>Индикатор 3.8. рассчитывается только для субъектов МСП, имеющих на момент проведения опроса активные (по которым еще идут выплаты) кредиты/займы.</t>
  </si>
  <si>
    <t>Индикатор 3.9: индекс принимает значение, равное показателю «Getting credit DTF» из международного рейтинга «Doing business» (от 0 до 100), и включает в себя два индекса – индекс защищенности заемщиков и кредиторов и индекс полноты кредитной информации (кредитной истории).</t>
  </si>
  <si>
    <t>Индикатор 3.11.4: страхования жизни и / или личного страхования и / или имущественного страхования и / или страхования гражданской ответственности и / или финансовых рисков</t>
  </si>
  <si>
    <t>Индикатор 3.14 рассчитывался только для населения, пользовавшегося кредитом/займом за последние 12 месяцев</t>
  </si>
  <si>
    <t>Общий объем денежных расходов населения на покупку товаров и оплату услуг (Росстат) включает расходы физических лиц на покупку товаров и оплату услуг, а также платежи за товары (работы, услуги), произведенные за рубежом с использованием банковских карт.</t>
  </si>
  <si>
    <t>Индикаторы финансовой доступности (1/4)</t>
  </si>
  <si>
    <t>№ п/п в перечне индикаторов финансовой доступности Банка России</t>
  </si>
  <si>
    <t>Индикатор[1]</t>
  </si>
  <si>
    <t>Тип показателя (на отчетную дату / за отчетный период)</t>
  </si>
  <si>
    <t>Размерность</t>
  </si>
  <si>
    <t>Источник данных</t>
  </si>
  <si>
    <t>Значение на 01.01.2018 (за 2017 год) / Результаты опроса, проведенного в 2018 году [2,3,4]</t>
  </si>
  <si>
    <t>РФ[5]</t>
  </si>
  <si>
    <t>ЦФО[6]</t>
  </si>
  <si>
    <t>1.       </t>
  </si>
  <si>
    <t>Инфраструктура предоставления финансовых услуг</t>
  </si>
  <si>
    <t xml:space="preserve">1.1.  </t>
  </si>
  <si>
    <t xml:space="preserve">Количество действующих КО </t>
  </si>
  <si>
    <t>На отчетную дату</t>
  </si>
  <si>
    <t>Ед.</t>
  </si>
  <si>
    <t>Банк России</t>
  </si>
  <si>
    <t>1.1.1.</t>
  </si>
  <si>
    <t>Количество действующих КО, которые оказывают услугу по открытию банковских счетов без явки клиента в банк</t>
  </si>
  <si>
    <t>1.1.2.</t>
  </si>
  <si>
    <t>Количество действующих КО, осуществляющих эмиссию платежных карт</t>
  </si>
  <si>
    <t>1.1.3.</t>
  </si>
  <si>
    <t>Количество КО, в инфраструктуре которых принимаются платежные карты</t>
  </si>
  <si>
    <t xml:space="preserve">1.2.  </t>
  </si>
  <si>
    <t xml:space="preserve">Количество подразделений действующих КО </t>
  </si>
  <si>
    <t>1.2.1.    </t>
  </si>
  <si>
    <t>в расчете на 1 млн человек взрослого населения</t>
  </si>
  <si>
    <t>Ед. / 1 млн чел. взрослого населения</t>
  </si>
  <si>
    <t>Банк России, Росстат</t>
  </si>
  <si>
    <t>1.2.2.    </t>
  </si>
  <si>
    <t>в расчете на 100 тыс. кв. км. площади</t>
  </si>
  <si>
    <t xml:space="preserve">Ед. / 100 тыс. кв. км. </t>
  </si>
  <si>
    <t xml:space="preserve">1.3.  </t>
  </si>
  <si>
    <t>1.3.1.    </t>
  </si>
  <si>
    <t>1.3.2.    </t>
  </si>
  <si>
    <t>1.3.3.</t>
  </si>
  <si>
    <t>Количество МФК</t>
  </si>
  <si>
    <t>1.3.3.1.</t>
  </si>
  <si>
    <t>в т.ч. предпринимательского финансирования</t>
  </si>
  <si>
    <t>1.3.4.</t>
  </si>
  <si>
    <t>Количество МКК</t>
  </si>
  <si>
    <t>1.3.3.2.</t>
  </si>
  <si>
    <t xml:space="preserve">1.4.  </t>
  </si>
  <si>
    <t>Количество обособленных подразделений МФО</t>
  </si>
  <si>
    <t>1.4.1.    </t>
  </si>
  <si>
    <t>1.4.2.    </t>
  </si>
  <si>
    <t>1.4.3.</t>
  </si>
  <si>
    <t>Количество обособленных подразделений МФК</t>
  </si>
  <si>
    <t>1.4.3.1.</t>
  </si>
  <si>
    <t>1.4.4.</t>
  </si>
  <si>
    <t>Количество обособленных подразделений МКК</t>
  </si>
  <si>
    <t>1.4.4.1.</t>
  </si>
  <si>
    <t xml:space="preserve">1.5.  </t>
  </si>
  <si>
    <t>Количество КПК</t>
  </si>
  <si>
    <t>1.5.1.    </t>
  </si>
  <si>
    <t>1.5.2.    </t>
  </si>
  <si>
    <t xml:space="preserve">1.6.  </t>
  </si>
  <si>
    <t>Количество КПК, состоящих в СРО КПК</t>
  </si>
  <si>
    <t>1.6.1.    </t>
  </si>
  <si>
    <t>1.6.2.    </t>
  </si>
  <si>
    <t xml:space="preserve">1.7.  </t>
  </si>
  <si>
    <t>Количество обособленных подразделений КПК</t>
  </si>
  <si>
    <t>1.7.1.    </t>
  </si>
  <si>
    <t>1.7.2.    </t>
  </si>
  <si>
    <t>1.8.</t>
  </si>
  <si>
    <t>1.8.1.</t>
  </si>
  <si>
    <t>1.8.2.</t>
  </si>
  <si>
    <t>Количество обособленных подразделений СКПК</t>
  </si>
  <si>
    <t>1.9.</t>
  </si>
  <si>
    <t>Количество ломбардов</t>
  </si>
  <si>
    <t>1.9.1.</t>
  </si>
  <si>
    <t>1.9.2.</t>
  </si>
  <si>
    <t>Количество субъектов страхового дела</t>
  </si>
  <si>
    <t>Количество субъектов страхового дела и обособленных подразделений страховщиков</t>
  </si>
  <si>
    <t>Доля банкоматов КО с функцией приема и/или выдачи наличных денег с использованием платежных карт (их реквизитов) , расположенных в городах федерального значения (Москва, Санкт-Петербург, Севастополь)</t>
  </si>
  <si>
    <t>%</t>
  </si>
  <si>
    <t>Доля банкоматов КО, с функцией приема наличных денег без использования платежных карт (их реквизитов) (до 2016 года - платежные терминалы КО) расположенных в городах федерального значения (Москва, Санкт-Петербург, Севастополь)</t>
  </si>
  <si>
    <t>Опрос (Банк России)</t>
  </si>
  <si>
    <t>Опрос (Банк России), Росстат</t>
  </si>
  <si>
    <t>Количество платежных терминалов платежных агентов (операторов по приему платежей и платежных субагентов)</t>
  </si>
  <si>
    <t>Количество электронных терминалов, установленных в организациях торговли (услуг) (POS-терминалов)</t>
  </si>
  <si>
    <t>Количество касс банковских платежных агентов (субагентов)</t>
  </si>
  <si>
    <t>1.21.        </t>
  </si>
  <si>
    <t>Количество касс платежных агентов (операторов по приему платежей и платежных субагентов)</t>
  </si>
  <si>
    <t xml:space="preserve">1.21.1.  </t>
  </si>
  <si>
    <t xml:space="preserve">1.21.2.  </t>
  </si>
  <si>
    <t>1.22.        </t>
  </si>
  <si>
    <t xml:space="preserve">1.22.1.  </t>
  </si>
  <si>
    <t xml:space="preserve">1.22.2.  </t>
  </si>
  <si>
    <t>1.23.        </t>
  </si>
  <si>
    <t>Количество счетов, открытых физическим лицам, которые могут быть использованы для проведения платежей</t>
  </si>
  <si>
    <t xml:space="preserve">1.23.1.  </t>
  </si>
  <si>
    <t xml:space="preserve">в расчете на 1 тыс. человек взрослого населения </t>
  </si>
  <si>
    <t>Ед. / 1 тыс. чел. взрослого населения</t>
  </si>
  <si>
    <t>Количество счетов, открытых физическим лицам на основании договора банковского счета</t>
  </si>
  <si>
    <t>1.24.        </t>
  </si>
  <si>
    <t>Количество счетов, открытых юридическим лицам, не являющимся КО, и индивидуальным предпринимателям, которые могут использоваться для проведения платежей</t>
  </si>
  <si>
    <t xml:space="preserve">1.24.1.  </t>
  </si>
  <si>
    <t>в расчете на 1 тыс. юридических лиц и индивидуальных предпринимателей</t>
  </si>
  <si>
    <t>Ед. / 1 тыс. юридических лиц и индивидуальных предпринимателей</t>
  </si>
  <si>
    <t>1.25.        </t>
  </si>
  <si>
    <t>Доля взрослого населения, имеющего возможность дистанционного доступа к банковским счетам для осуществления переводов денежных средств в отчетном периоде (интернет – банкинг и / или мобильный банкинг)</t>
  </si>
  <si>
    <t>За отчетный период</t>
  </si>
  <si>
    <t>Опрос</t>
  </si>
  <si>
    <t>Интернет - банкинг через стационарный компьютер / ноутбук и / или мобильное устройство</t>
  </si>
  <si>
    <t xml:space="preserve">Интернет - банкинг через стационарный компьютер / ноутбук </t>
  </si>
  <si>
    <t>Интернет - банкинг через мобильное устройство</t>
  </si>
  <si>
    <t>Мобильный банкинг через приложение и / или смс-команды</t>
  </si>
  <si>
    <t>Мобильный банкинг через приложение</t>
  </si>
  <si>
    <t>Мобильный банкинг через смс-команды</t>
  </si>
  <si>
    <t>Доля взрослого населения, имеющего возможность осуществления перевода денежных средств в отчетном периоде посредством мобильного банкинга без открытия банковского счета</t>
  </si>
  <si>
    <t>Количество счетов (вкладов) физических лиц в КО с ненулевыми остатками</t>
  </si>
  <si>
    <t>1.30.        </t>
  </si>
  <si>
    <t>Количество счетов (вкладов) физических лиц в КО с остатком более 1 тыс. руб.</t>
  </si>
  <si>
    <t xml:space="preserve">1.30.1.  </t>
  </si>
  <si>
    <t>Услугами кредитования в КО и / или НФО (МФО, КПК, СКПК, ломбарды)</t>
  </si>
  <si>
    <t>Услугами размещения средств в КО и / или НФО (МФО, СКПК, КПК)</t>
  </si>
  <si>
    <t>Услугами по совершению платежей / переводов путем доступа к банковскому счету</t>
  </si>
  <si>
    <t>Услугами по совершению платежей / переводов без доступа к банковскому счету</t>
  </si>
  <si>
    <t>Услугами добровольного страхования</t>
  </si>
  <si>
    <t>Услугами обязательного медицинского страхования (т.е. получения медицинской помощи по полису ОМС)</t>
  </si>
  <si>
    <t>Доля взрослого населения, которое имеет возможность мгновенно (в течение 15 минут после возникновения такой необходимости) совершить перевод с помощью мобильного телефона или с использованием спутниковой связи (путем доступа к банковскому счету или без него)</t>
  </si>
  <si>
    <t>Не применимо</t>
  </si>
  <si>
    <t>с помошью мобильного телефона</t>
  </si>
  <si>
    <t xml:space="preserve">с использованием спутниковой связи (путем доступа к банковскому счету или без него) </t>
  </si>
  <si>
    <t>Индикаторы финансовой доступности (2/4)</t>
  </si>
  <si>
    <t>Значение на 01.01.2018 (за 2017 год) / Результаты опроса, проведенного в 2018 году[2,3,4]</t>
  </si>
  <si>
    <t>2.       </t>
  </si>
  <si>
    <t>Востребованность финансовых услуг</t>
  </si>
  <si>
    <t>Счета</t>
  </si>
  <si>
    <t>Счета физических лиц</t>
  </si>
  <si>
    <t xml:space="preserve">2.1.  </t>
  </si>
  <si>
    <t xml:space="preserve">2.2.  </t>
  </si>
  <si>
    <t>Количество активных счетов, открытых физическим лицам, которые могут быть использованы для проведения платежей (счетов, по которым с начала отчетного года проводились операции по списанию денежных средств)</t>
  </si>
  <si>
    <t>2.2.1.    </t>
  </si>
  <si>
    <t>в расчете на 1 тыс. человек взрослого населения</t>
  </si>
  <si>
    <t xml:space="preserve">2.3.  </t>
  </si>
  <si>
    <t>2.4.</t>
  </si>
  <si>
    <t>Количество счетов, открытых физическим лицам, по которым с начала отчетного года проводились операции по списанию денежных средст, доступ к которым предоставлен дистанционным способом, в т.ч.:</t>
  </si>
  <si>
    <t>2.4.1.</t>
  </si>
  <si>
    <t>через сеть "Интернет"</t>
  </si>
  <si>
    <t>2.4.2.</t>
  </si>
  <si>
    <t>посредством сообщений с использованием абонентских устройств мобильной связи</t>
  </si>
  <si>
    <t>2.4.3.</t>
  </si>
  <si>
    <t>Доля счетов, открытых физическим лицам, по которым с начала отчетного года проводились операции по списанию денежных средств, доступ к которым предоставлен дистанционным способом, в общем количестве счетов, открытых физическим лицам, которые могут быть использованы для проведения платежей</t>
  </si>
  <si>
    <t>Размещение денежных средств</t>
  </si>
  <si>
    <t>Размещение денежных средств физическими лицами</t>
  </si>
  <si>
    <t>2.5.</t>
  </si>
  <si>
    <t>Количество физических лиц - сберегателей в НФО (МФО, КПК в СРО, СКПК и ломбардами), в т.ч.:</t>
  </si>
  <si>
    <t>2.5.1.</t>
  </si>
  <si>
    <t>не являющихся учредителями (членами, участниками, акционерами), предоставивших МФО денежные средства по договорам займа, в т.ч.</t>
  </si>
  <si>
    <t>2.5.1.1.</t>
  </si>
  <si>
    <t xml:space="preserve">не являющихся учредителями (членами, участниками, акционерами), предоставивших МФК денежные средства по договорам займа </t>
  </si>
  <si>
    <t>2.5.1.2.</t>
  </si>
  <si>
    <t xml:space="preserve">не являющихся учредителями (членами, участниками, акционерами), предоставивших МКК денежные средства по договорам займа </t>
  </si>
  <si>
    <t>2.5.2.</t>
  </si>
  <si>
    <t>пайщиков КПК в СРО (без учета возможного членства в нескольких КПК)</t>
  </si>
  <si>
    <t>2.5.3.</t>
  </si>
  <si>
    <t xml:space="preserve">пайщиков СКПК </t>
  </si>
  <si>
    <t xml:space="preserve">2.6.  </t>
  </si>
  <si>
    <t>Количество действующих договоров привлечения денежных средств от физических лиц в КПК в СРО</t>
  </si>
  <si>
    <t>Количество договоров на ведение индивидуальных инвестиционных счетов в организациях - профессиональных участниках рынка ценных бумаг</t>
  </si>
  <si>
    <t xml:space="preserve">Ед. </t>
  </si>
  <si>
    <t>в расчете на 10 тыс. человек взрослого населения</t>
  </si>
  <si>
    <t>Ед. / 10 тыс. человек взрослого населения</t>
  </si>
  <si>
    <t>2.7.1.</t>
  </si>
  <si>
    <t>Количество физических лиц, предоставивших МФО денежные средства по договорам займа, в т.ч.</t>
  </si>
  <si>
    <t>2.8.1.</t>
  </si>
  <si>
    <t>2.8.2.</t>
  </si>
  <si>
    <t>2.9.</t>
  </si>
  <si>
    <t>Количество заключенных договоров привлечения денежных средств от физических лиц в КПК в СРО</t>
  </si>
  <si>
    <t>2.10.</t>
  </si>
  <si>
    <t>Количество заключенных договоров привлечения денежных средств от физических лиц-членов и юридических лиц-членов СКПК</t>
  </si>
  <si>
    <t>Количество заключенных договоров на ведение индивидуальных инвестиционных счетов в организациях - профессиональных участниках рынка ценных бумаг</t>
  </si>
  <si>
    <t>2.11.</t>
  </si>
  <si>
    <t xml:space="preserve">% </t>
  </si>
  <si>
    <t>НФО, в т.ч.</t>
  </si>
  <si>
    <t>Обязательства КО перед физическими лицами по вкладам</t>
  </si>
  <si>
    <t>Млрд руб.</t>
  </si>
  <si>
    <t>Обязательства НФО перед физическими лицами по размещенным средствам в МФО, КПК в СРО и СКПК в форме договора займа, в т.ч.:</t>
  </si>
  <si>
    <t>МФО, в т.ч.</t>
  </si>
  <si>
    <t xml:space="preserve">СКПК </t>
  </si>
  <si>
    <t>Обязательства финансовых организаций перед физическими лицами по вкладам в КО, размещенным средствам в НФО (в форме договора займа)</t>
  </si>
  <si>
    <t xml:space="preserve">в расчете на 1 человека взрослого населения </t>
  </si>
  <si>
    <t>Тыс. руб. / 1 чел. взрослого населения</t>
  </si>
  <si>
    <t>в отношении к ВВП</t>
  </si>
  <si>
    <t>Объем средств, размещенных физическими лицами в МФО и КПК в СРО в форме договора займа, в т.ч.:</t>
  </si>
  <si>
    <t>2.15.1.1.</t>
  </si>
  <si>
    <t>2.15.1.2.</t>
  </si>
  <si>
    <t>Объем привлеченных средств от физических лиц-членов и юридических лиц-членов СКПК</t>
  </si>
  <si>
    <t>Доля взрослого населения, имеющего размещенные средства в кредитных, некредитных финансовых организациях (МФО, КПК и СКПК), средства на индивидуальных инвестиционных счетах и остатки на счетах в банках в сумме, позволяющей в течение месяца сохранять 100%-ный уровень расходов</t>
  </si>
  <si>
    <t>Размещение денежных средств субъектами малого и среднего предпринимательства</t>
  </si>
  <si>
    <t>Количество субъектов малого и среднего предпринимательства - сберегателей в НФО (МФО, КПК в СРО, СКПК), в т.ч.:</t>
  </si>
  <si>
    <t xml:space="preserve">не являющихся учредителями (членами, участниками, акционерами), предоставивших МФО денежные средства по договорам займа, в т.ч. </t>
  </si>
  <si>
    <t>н/д</t>
  </si>
  <si>
    <t>2.17.1.1.</t>
  </si>
  <si>
    <t>не являющихся учредителями (членами, участниками, акционерами), предоставивших МФК денежные средства по договорам займа</t>
  </si>
  <si>
    <t>2.17.1.2.</t>
  </si>
  <si>
    <t>не являющихся учредителями (членами, участниками, акционерами), предоставивших МКК денежные средства по договорам займа</t>
  </si>
  <si>
    <t>Количество действующих договоров привлечения денежных средств от субъектов малого и среднего предпринимательства - пайщиков КПК в СРО</t>
  </si>
  <si>
    <t>Доля субъектов малого и среднего предпринимательства, имеющих депозиты в КО, размещенные средства в МФО, КПК (в форме договора займа) или СКПК (в форме договора займа)</t>
  </si>
  <si>
    <t>Количество субъектов малого и среднего предпринимательства, предоставивших МФО денежные средства по договорам займа, в т.ч.</t>
  </si>
  <si>
    <t>2.21.1.</t>
  </si>
  <si>
    <t xml:space="preserve">МФК </t>
  </si>
  <si>
    <t>2.21.2.</t>
  </si>
  <si>
    <t xml:space="preserve"> МКК </t>
  </si>
  <si>
    <t>Количество заключенных договоров привлечения денежных средств от субъектов малого и среднего предпринимательства - пайщиков КПК в СРО</t>
  </si>
  <si>
    <t>Доля субъектов малого и среднего предпринимательства, размещавших средства в депозиты в КО, в МФО или КПК (в форме договора займа)</t>
  </si>
  <si>
    <t>2.23.1.</t>
  </si>
  <si>
    <t>2.23.2.</t>
  </si>
  <si>
    <t>2.23.2.1.</t>
  </si>
  <si>
    <t>2.23.2.2.</t>
  </si>
  <si>
    <t>2.23.2.3.</t>
  </si>
  <si>
    <t>2.24.</t>
  </si>
  <si>
    <t>Обязательства КО перед индивидуальными предпринимателями по вкладам</t>
  </si>
  <si>
    <t>Обязательства НФО перед субъектами малого и среднего предпринимательства по размещенным средствам в МФО, КПК в СРО и СКПК в форме договора займа, в т.ч.:</t>
  </si>
  <si>
    <t xml:space="preserve"> СКПК </t>
  </si>
  <si>
    <t>Объем средств, размещенных субъектами малого и среднего предпринимательства в МФО и КПК в СРО в форме договора займа, в т.ч.:</t>
  </si>
  <si>
    <t>Кредиты / займы</t>
  </si>
  <si>
    <t>Кредиты / займы физических лиц</t>
  </si>
  <si>
    <t>2.27.</t>
  </si>
  <si>
    <t>Количество заемщиков-физических лиц по действующим договорам микрозайма в МФО, в т.ч.:</t>
  </si>
  <si>
    <t>онлайн-микрозаймы, выданные в сумме не более 30 тыс. руб. на срок не более 30 дней включительно</t>
  </si>
  <si>
    <t>не-онлайн-займы, выданные в сумме не более 30 тыс. руб. на срок не более 30 дней включительно</t>
  </si>
  <si>
    <t>другие выданные онлайн-микрозаймы</t>
  </si>
  <si>
    <t>другие займы, выданные физическим лицам</t>
  </si>
  <si>
    <t>Количество заемщиков-физических лиц по действующим договорам микрозайма в МФК, в т.ч.:</t>
  </si>
  <si>
    <t>Количество заемщиков-физических лиц по действующим договорам микрозайма в МКК, в т.ч.:</t>
  </si>
  <si>
    <t>Количество активных займов (договоров займа) физических лиц, выданных НФО (МФО, КПК в СРО и ломбардами), в т.ч.:</t>
  </si>
  <si>
    <t xml:space="preserve">2.28.1.  </t>
  </si>
  <si>
    <t>2.28.1.1.</t>
  </si>
  <si>
    <t>2.28.1.2.</t>
  </si>
  <si>
    <t xml:space="preserve">2.28.2.  </t>
  </si>
  <si>
    <t>Количество активных займов (договоров займа) физических лиц, выданных МФК, в т.ч.:</t>
  </si>
  <si>
    <t>Количество активных займов (договоров займа) физических лиц, выданных МКК, в т.ч.:</t>
  </si>
  <si>
    <t>2.29.        </t>
  </si>
  <si>
    <t>Доля взрослого населения, имеющего один и более непогашенный кредит / заем в КО или НФО (МФО, КПК, СКПК или ломбарде)</t>
  </si>
  <si>
    <t>ломбарды</t>
  </si>
  <si>
    <t>Количество выданных займов физическим лицам НФО (МФО, КПК в СРО и ломбардами), в т.ч.:</t>
  </si>
  <si>
    <t>2.30.1.1.</t>
  </si>
  <si>
    <t>2.30.1.2.</t>
  </si>
  <si>
    <t>Количество выданных займов физическим лицам МФК,  в т.ч.:</t>
  </si>
  <si>
    <t>2.30.1.1.1.</t>
  </si>
  <si>
    <t>2.30.1.1.2.</t>
  </si>
  <si>
    <t>2.30.1.1.3.</t>
  </si>
  <si>
    <t>2.30.1.1.4.</t>
  </si>
  <si>
    <t>Количество выданных займов физическим лицам МКК,     в т.ч.:</t>
  </si>
  <si>
    <t>2.30.1.2.1.</t>
  </si>
  <si>
    <t>2.30.1.2.2.</t>
  </si>
  <si>
    <t>2.30.1.2.3.</t>
  </si>
  <si>
    <t>2.30.1.2.4.</t>
  </si>
  <si>
    <t>Доля взрослого населения, пользовавшегося кредитом / займом в КО или НФО (МФО, КПК, СКПК или ломбарде)</t>
  </si>
  <si>
    <t>Задолженность по основному долгу по кредитам физическим лицам, выданным КО</t>
  </si>
  <si>
    <t>2.32.1.</t>
  </si>
  <si>
    <t>Просроченная задолженность по кредитам, предоставленным КО физическим лицам</t>
  </si>
  <si>
    <t>Задолженность по основному долгу по займам физическим лицам, выданным НФО (МФО, КПК в СРО, СКПК и ломбардами), в т.ч.:</t>
  </si>
  <si>
    <t>другим выданным онлайн-микрозаймам</t>
  </si>
  <si>
    <t>другим займам, выданным физическим лицам</t>
  </si>
  <si>
    <t>Просроченная задолженность по основному долгу по займам физическим лицам, выданным МФО</t>
  </si>
  <si>
    <t>Просроченная задолженность КПК (основной долг) по договорам предоставленных займов физическим лицам, субъектам малого и среднего предпринимательства и кредитным потребительским кооперативам второго уровня в КПК в СРО</t>
  </si>
  <si>
    <t>2.33.4.</t>
  </si>
  <si>
    <t>Просроченная задолженность СКПК (основной долг) по договорам предоставленных займов физическим лицам и юридическим лицам</t>
  </si>
  <si>
    <t>Задолженность по основному долгу по займам физическим лицам, выданным МФК</t>
  </si>
  <si>
    <t>Просроченная задолженность по основному долгу по займам физическим лицам, выданным МФК</t>
  </si>
  <si>
    <t>Задолженность по основному долгу по займам физическим лицам, выданным МКК</t>
  </si>
  <si>
    <t>Просроченная задолженность по основному долгу по займам физическим лицам, выданным МКК</t>
  </si>
  <si>
    <t>Задолженность по основному долгу по кредитам / займам физическим лицам, выданным КО и НФО (МФО, КПК в СРО, СКПК и ломбардами)</t>
  </si>
  <si>
    <t>2.35.        </t>
  </si>
  <si>
    <t>Объем выданных займов физическим лицам НФО (МФО, КПК в СРО, и ломбардами), в т.ч.:</t>
  </si>
  <si>
    <t>Объем выданных займов физическим лицам МФК</t>
  </si>
  <si>
    <t>Объем выданных займов физическим лицам МКК</t>
  </si>
  <si>
    <t>2.36.4.</t>
  </si>
  <si>
    <t>Сумма предоставленных займов физическим лицам-членам СКПК и юридическим лицам-членам СКПК</t>
  </si>
  <si>
    <t>Объем кредитов, предоставленных КО физическим лицам-резидентам, и займов, предоставленных НФО физическим лицам (МФО, КПК в СРО, СКПК и ломбардами)</t>
  </si>
  <si>
    <t>Кредиты / займы субъектам малого и среднего предпринимательства</t>
  </si>
  <si>
    <t>Количество заемщиков-субъектов малого и среднего предпринимательства по действующим договорам микрозайма в МФО, в т.ч.:</t>
  </si>
  <si>
    <t>2.38.1.</t>
  </si>
  <si>
    <t>ИП</t>
  </si>
  <si>
    <t>Количество заемщиков-субъектов малого и среднего предпринимательства по действующим договорам микрозайма в МФК, в т.ч.:</t>
  </si>
  <si>
    <t>Количество заемщиков-субъектов малого и среднего предпринимательства по действующим договорам микрозайма в МКК, в т.ч.:</t>
  </si>
  <si>
    <t>по займам ИП</t>
  </si>
  <si>
    <t>Количество непогашенных займов субъектов малого и среднего предпринимательства, выданных МКК, в т.ч.</t>
  </si>
  <si>
    <t>Количество непогашенных займов субъектов малого и среднего предпринимательства, выданных МФК, в т.ч.</t>
  </si>
  <si>
    <t>Доля субъектов малого и среднего предпринимательства, имеющих один и более непогашенный кредит / заем в КО или НФО (МФО, КПК или СКПК) или для которых открыта кредитная линия в КО</t>
  </si>
  <si>
    <t>2.40.2.1.</t>
  </si>
  <si>
    <t>Учитывая потребительские кредиты / займы на имя физического лица, по факту использующиеся на развитие бизнеса</t>
  </si>
  <si>
    <r>
      <t>Количество выданных МФО и КПК в СРО займов субъектам малого и среднего предпринимательства,</t>
    </r>
    <r>
      <rPr>
        <vertAlign val="superscript"/>
        <sz val="16"/>
        <color theme="1"/>
        <rFont val="Times New Roman"/>
        <family val="1"/>
        <charset val="204"/>
      </rPr>
      <t xml:space="preserve"> </t>
    </r>
    <r>
      <rPr>
        <sz val="16"/>
        <color theme="1"/>
        <rFont val="Times New Roman"/>
        <family val="1"/>
        <charset val="204"/>
      </rPr>
      <t>в т.ч.:</t>
    </r>
  </si>
  <si>
    <t>Количество выданных МФК займов субъектам малого и среднего предпринимательства, в т.ч.</t>
  </si>
  <si>
    <t>Количество выданных МКК займов субъектам малого и среднего предпринимательства, в т.ч.</t>
  </si>
  <si>
    <t>Доля субъектов малого и среднего предпринимательства, пользовавшихся кредитом / займом в КО или НФО (МФО или КПК) или кредитной линией в КО</t>
  </si>
  <si>
    <t>2.42.1.</t>
  </si>
  <si>
    <t>2.42.2.</t>
  </si>
  <si>
    <t xml:space="preserve">лизинга </t>
  </si>
  <si>
    <t>факторинга</t>
  </si>
  <si>
    <t xml:space="preserve">Доля субъектов малого и среднего предпринимательства, пользовавшихся кредитом в КО и/или займом в НФО (МФО или КПК или СКПК) и/или кредитной линией в КО и/или лизингом и/или факторингом  </t>
  </si>
  <si>
    <t>по кредитам, предоставленным ИП</t>
  </si>
  <si>
    <t>Доля задолженности по кредитам, предоставленным КО субъектам малого и среднего предпринимательства, в задолженности по кредитам, предоставленным КО юридическим лицам и ИП</t>
  </si>
  <si>
    <t>Просроченная задолженность по основному долгу по займам субъектам малого и среднего предпринимательства, выданным МФО</t>
  </si>
  <si>
    <t>Задолженность по основному долгу по займам субъектов малого и среднего предпринимательства, выданных МФК</t>
  </si>
  <si>
    <t>Просроченная задолженность по основному долгу по займам субъектам малого и среднего предпринимательства, выданным МФК</t>
  </si>
  <si>
    <t>Задолженность по основному долгу по займам субъектов малого и среднего предпринимательства, выданных МКК</t>
  </si>
  <si>
    <t>Просроченная задолженность по основному долгу по займам субъектам малого и среднего предпринимательства, выданным МКК</t>
  </si>
  <si>
    <t>Задолженность по кредитам / займам, предоставленным КО и НФО (МФО, КПК в СРО, СКПК в СРО) субъектам малого и среднего предпринимательства</t>
  </si>
  <si>
    <t>в расчете на 1 субъекта малого и среднего предпринимательства</t>
  </si>
  <si>
    <t>Тыс. руб. / 1 субъект малого и среднего предпринимательства</t>
  </si>
  <si>
    <t>кредиты, предоставленные ИП</t>
  </si>
  <si>
    <t>Объем выданных займов субъектам малого и среднего предпринимательства НФО (МФО, КПК в СРО), в т.ч.:</t>
  </si>
  <si>
    <t>Объем выданных займов субъектам малого и среднего предпринимательства МФК, в т.ч.</t>
  </si>
  <si>
    <t>Объем выданных займов субъектам малого и среднего предпринимательства МКК, в т.ч.</t>
  </si>
  <si>
    <t>Объем кредитов / займов, предоставленных субъектам малого и среднего предпринимательства КО и НФО (МФО, КПК в СРО)</t>
  </si>
  <si>
    <t>Платежные услуги</t>
  </si>
  <si>
    <t>Доля взрослого населения, использующего дистанционный доступ к банковским счетам для осуществления перевода денежных средств в отчетном периоде (интернет – банкинг и / или мобильный банкинг)</t>
  </si>
  <si>
    <t>Доля взрослого населения, использующего мобильное устройство для осуществления перевода денежных средств в отчетном периоде</t>
  </si>
  <si>
    <t>2.52.1.</t>
  </si>
  <si>
    <t>интернет – банкинг через мобильное устройство и / или мобильный банкинг</t>
  </si>
  <si>
    <t>без открытия банковского счета</t>
  </si>
  <si>
    <t>Доля субъектов малого и среднего предпринимательства, использующих дистанционный доступ к банковским счетам, которые могут использоваться для осуществления перевода денежных средств в отчетном периоде (интернет – банкинг или мобильный банкинг)</t>
  </si>
  <si>
    <t>2.54.</t>
  </si>
  <si>
    <t>0</t>
  </si>
  <si>
    <t>в расчете на 1 человека взрослого населения</t>
  </si>
  <si>
    <t>Ед. / 1 чел. взрослого населения</t>
  </si>
  <si>
    <t>2.60.1.</t>
  </si>
  <si>
    <t>Доля платежей за товары (работы, услуги), совершенных с использованием платежных карт эмитентов-резидентов и нерезидентов на территории России/региона, в совокупном объеме розничной торговли, общественного питания и платных услуг населению</t>
  </si>
  <si>
    <t>Количество платежных карт, эмитированных российскими КО, с использованием которых в течение IV квартала отчетного года совершались операции, в т.ч</t>
  </si>
  <si>
    <t>2.62.1.</t>
  </si>
  <si>
    <t>расчетных карт</t>
  </si>
  <si>
    <t>2.62.2.</t>
  </si>
  <si>
    <t>кредитных карт</t>
  </si>
  <si>
    <t>Доля взрослого населения, имеющего платежную карту (расчетную и / или кредитную), в т.ч.:</t>
  </si>
  <si>
    <t>Только расчетная (дебетовая) карта, кроме зарплатной</t>
  </si>
  <si>
    <t>Только кредитная карта</t>
  </si>
  <si>
    <t>Имеется только виртуальная платежная карта</t>
  </si>
  <si>
    <t>Имеется только расчетная (дебетовая) карта</t>
  </si>
  <si>
    <t>Имеется зарплатная карта и другая расчетная (дебетовая) карта, кроме зарплатной, но не имеется кредитная карта</t>
  </si>
  <si>
    <t>Имеется зарплатная карта и / или другая расчетная (дебетовая) карта, кроме зарплатной, а также кредитная карта</t>
  </si>
  <si>
    <t>Доля взрослого населения, получающего внутренние и / или международные денежные переводы в отчетном периоде</t>
  </si>
  <si>
    <t>Доля взрослого населения, отправляющего внутренние и / или международные денежные переводы в отчетном периоде</t>
  </si>
  <si>
    <t>2.64.</t>
  </si>
  <si>
    <t>Доля взрослого населения, осуществляющего безналичные переводы/платежи</t>
  </si>
  <si>
    <t>2.65.</t>
  </si>
  <si>
    <t>Доля взрослого населения, осуществляющего безналичные переводы/платежи в пользу розничных продавцов</t>
  </si>
  <si>
    <t>Доля взрослого населения, осуществляющего переводы/платежи с использованием дебетовой карты</t>
  </si>
  <si>
    <t>Доля субъектов малого и среднего предпринимательства, имеющих и использующих электронные терминалы, установленные в организациях торговли (услуг) (POS-терминалы), для получения платежей</t>
  </si>
  <si>
    <t>Доля взрослого населения, получающего заработную плату, государственные платежи (пособия, возвраты налогов и т.д.) на счет в КО</t>
  </si>
  <si>
    <t>Страхование</t>
  </si>
  <si>
    <t>2.69.</t>
  </si>
  <si>
    <t>Доля населения, использующего добровольное страхование</t>
  </si>
  <si>
    <t>Страхование жизни</t>
  </si>
  <si>
    <t>Личное страхование</t>
  </si>
  <si>
    <t>Имущественное страхование</t>
  </si>
  <si>
    <t>Страхование гражданской ответственности</t>
  </si>
  <si>
    <t>Страхование финансовых рисков</t>
  </si>
  <si>
    <t>Доля населения, использующего обязательное страхование</t>
  </si>
  <si>
    <t>2.70.1.</t>
  </si>
  <si>
    <t>Медицинское страхование (ОМС)</t>
  </si>
  <si>
    <t xml:space="preserve">Количество действующих договоров добровольного страхования жизни </t>
  </si>
  <si>
    <t>Количество действующих договоров страхования иного, чем добровольное страхование жизни (за исключением обязательного медицинского страхования), в т.ч.</t>
  </si>
  <si>
    <t>добровольное личное страхование (кроме страхования жизни)</t>
  </si>
  <si>
    <t>добровольное страхование имущества</t>
  </si>
  <si>
    <t>добровольное страхование гражданской ответственности</t>
  </si>
  <si>
    <t>добровольное страхование предпринимательских рисков</t>
  </si>
  <si>
    <t>добровольное страхование финансовых рисков</t>
  </si>
  <si>
    <t>обязательное личное страхование</t>
  </si>
  <si>
    <t>обязательное имущественное страхование</t>
  </si>
  <si>
    <t>Сумма страховых резервов по страхованию жизни, сформированных страховщиками</t>
  </si>
  <si>
    <t>Сумма страховых резервов по страхованию иному, чем страхование жизни, сформированных страховщиками</t>
  </si>
  <si>
    <t>Доля субъектов малого и среднего предпринимательства, использующих добровольные страховые услуги, в т.ч.</t>
  </si>
  <si>
    <t xml:space="preserve">Добровольное страхование жизни для сотрудников организации на случай смерти, дожития до определенного возраста или срока либо наступления иного события </t>
  </si>
  <si>
    <t>Добровольное пенсионное страхование сотрудников организации</t>
  </si>
  <si>
    <t>Добровольное страхование сотрудников организации от несчастных случаев и болезни</t>
  </si>
  <si>
    <t>Добровольное медицинское страхование сотрудников организации</t>
  </si>
  <si>
    <t>Добровольное страхование имущества (средств наземного транспорта, водного транспорта, воздушного транспорта; грузов; сельскохозяйственное страхование и др.)</t>
  </si>
  <si>
    <t xml:space="preserve"> Добровольное   страхование  гражданской  ответственности (владельцев средств  наземного  транспорта; организаций, эксплуатирующих опасные объекты; за причинение вреда вследствие недостатков, товаров, работ и услуг; за причинение вреда третьим лицам;за неисполнение или ненадлежащее исполнение обязательств по договору)</t>
  </si>
  <si>
    <t xml:space="preserve"> Добровольное страхование предпринимательских рисков</t>
  </si>
  <si>
    <t>  Добровольное страхование финансовых рисков</t>
  </si>
  <si>
    <t>Доля субъектов малого и среднего предпринимательства, использующих обязательное страхование, в т.ч.</t>
  </si>
  <si>
    <t>Обязательное страхование гражданской ответственности владельцев транспортных средств</t>
  </si>
  <si>
    <t>Обязательное страхование гражданской ответственности владельца опасного объекта за причинение вреда в результате аварии на опасном объекте</t>
  </si>
  <si>
    <t xml:space="preserve"> Обязательное   страхование  гражданской  ответственности перевозчика  за  причинение вреда жизни, здоровью, имуществу пассажиров</t>
  </si>
  <si>
    <t>Индикаторы финансовой доступности (3/4)</t>
  </si>
  <si>
    <t>3.       </t>
  </si>
  <si>
    <t>Качество финансовых услуг</t>
  </si>
  <si>
    <t xml:space="preserve">3.1.  </t>
  </si>
  <si>
    <t>Индекс</t>
  </si>
  <si>
    <t>(Без числового показателя)</t>
  </si>
  <si>
    <t xml:space="preserve">3.2.  </t>
  </si>
  <si>
    <t xml:space="preserve">3.3.  </t>
  </si>
  <si>
    <t>Средняя стоимость открытия текущего банковского счета для физических лиц</t>
  </si>
  <si>
    <t>Руб.</t>
  </si>
  <si>
    <t>Опрос (кабинетное исследование)</t>
  </si>
  <si>
    <t>3.4.</t>
  </si>
  <si>
    <t>Средняя стоимость обслуживания текущего банковского счета для физических лиц</t>
  </si>
  <si>
    <t>За календарный месяц</t>
  </si>
  <si>
    <t>3.5.</t>
  </si>
  <si>
    <t xml:space="preserve">Средняя стоимость открытия расчетного банковского счета для субъектов малого и среднего предпринимательства </t>
  </si>
  <si>
    <t>3.6.</t>
  </si>
  <si>
    <t xml:space="preserve">Средняя стоимость обслуживания расчетного банковского счета для субъектов малого и среднего предпринимательства </t>
  </si>
  <si>
    <t>3.7.</t>
  </si>
  <si>
    <t>Средняя стоимость перевода денежных средств с банковского счета физического лица на сумму, эквивалентную 200 долл. США</t>
  </si>
  <si>
    <t>долл. США</t>
  </si>
  <si>
    <t>3.8.</t>
  </si>
  <si>
    <t>3.9.</t>
  </si>
  <si>
    <t>Рейтинг “Doing business”</t>
  </si>
  <si>
    <t>3.10.</t>
  </si>
  <si>
    <t xml:space="preserve">Количество жалоб потребителей финансовых услуг КО и НФО (МФО, КПК, ломбарды и субъекты страхового дела) </t>
  </si>
  <si>
    <t>3.10.1.</t>
  </si>
  <si>
    <t>3.10.2.</t>
  </si>
  <si>
    <t>3.10.3.</t>
  </si>
  <si>
    <t>Количество жалоб потребителей финансовых услуг, связанных с деятельностью субъектов страхового дела</t>
  </si>
  <si>
    <t>3.11.</t>
  </si>
  <si>
    <t>Индекс (от 0 до 4, где 4 - 100% населения отказались от использования всех 4 финасовых услуг из-за их высокой стоимости / низкой доходности)</t>
  </si>
  <si>
    <t>3.11.1.</t>
  </si>
  <si>
    <t>Доля взрослого населения, отказавшегося от открытия текущего счета в КО из-за его высокой стоимости</t>
  </si>
  <si>
    <t>3.11.2.</t>
  </si>
  <si>
    <t>Доля взрослого населения, отказавшегося от открытия срочного вклада в КО из-за низкой процентной ставки</t>
  </si>
  <si>
    <t>3.11.3.</t>
  </si>
  <si>
    <t>Доля взрослого населения, отказавшегося от получения кредита в КО из-за высокой стоимости (процентной ставки и других платежей)</t>
  </si>
  <si>
    <t>3.11.4.</t>
  </si>
  <si>
    <t>3.12.</t>
  </si>
  <si>
    <t>3.12.1.</t>
  </si>
  <si>
    <t>Банки</t>
  </si>
  <si>
    <t>3.12.1.1.</t>
  </si>
  <si>
    <t>Полностью не доверяют</t>
  </si>
  <si>
    <t>3.12.1.2.</t>
  </si>
  <si>
    <t>Скорее не доверяют</t>
  </si>
  <si>
    <t>3.12.1.3.</t>
  </si>
  <si>
    <t>Скорее доверяют</t>
  </si>
  <si>
    <t>3.12.1.4.</t>
  </si>
  <si>
    <t>Полностью доверяют</t>
  </si>
  <si>
    <t>3.12.1.5.</t>
  </si>
  <si>
    <t>Не сталкивались / без ответа</t>
  </si>
  <si>
    <t>3.12.2.</t>
  </si>
  <si>
    <t>3.12.2.2.</t>
  </si>
  <si>
    <t>3.12.2.3.</t>
  </si>
  <si>
    <t>3.12.2.4.</t>
  </si>
  <si>
    <t>3.12.2.5.</t>
  </si>
  <si>
    <t>3.12.3.</t>
  </si>
  <si>
    <t xml:space="preserve">КПК </t>
  </si>
  <si>
    <t>3.12.3.1.</t>
  </si>
  <si>
    <t>3.12.3.2.</t>
  </si>
  <si>
    <t>3.12.3.3.</t>
  </si>
  <si>
    <t>3.12.3.4.</t>
  </si>
  <si>
    <t>3.12.3.5.</t>
  </si>
  <si>
    <t>3.12.4.</t>
  </si>
  <si>
    <t>3.12.4.1.</t>
  </si>
  <si>
    <t>3.12.4.2.</t>
  </si>
  <si>
    <t>3.12.4.3.</t>
  </si>
  <si>
    <t>3.12.4.4.</t>
  </si>
  <si>
    <t>3.12.4.5.</t>
  </si>
  <si>
    <t>3.12.5.</t>
  </si>
  <si>
    <t>Ломбарды</t>
  </si>
  <si>
    <t>3.12.5.1.</t>
  </si>
  <si>
    <t>3.12.5.2.</t>
  </si>
  <si>
    <t>3.12.5.3.</t>
  </si>
  <si>
    <t>3.12.5.4.</t>
  </si>
  <si>
    <t>3.12.5.5.</t>
  </si>
  <si>
    <t>3.12.6.</t>
  </si>
  <si>
    <t>3.12.6.1.</t>
  </si>
  <si>
    <t>3.12.6.2.</t>
  </si>
  <si>
    <t>3.12.6.3.</t>
  </si>
  <si>
    <t>3.12.6.4.</t>
  </si>
  <si>
    <t>3.12.6.5.</t>
  </si>
  <si>
    <t>3.12.7.</t>
  </si>
  <si>
    <t>Негосударственные пенсионные фонды</t>
  </si>
  <si>
    <t>3.12.7.1.</t>
  </si>
  <si>
    <t>3.12.7.2.</t>
  </si>
  <si>
    <t>3.12.7.3.</t>
  </si>
  <si>
    <t>3.12.7.4.</t>
  </si>
  <si>
    <t>3.12.7.5.</t>
  </si>
  <si>
    <t xml:space="preserve">3.12.8. </t>
  </si>
  <si>
    <t>Брокеры</t>
  </si>
  <si>
    <t>3.12.8.1.</t>
  </si>
  <si>
    <t>3.12.8.2.</t>
  </si>
  <si>
    <t>3.12.8.3.</t>
  </si>
  <si>
    <t>3.12.8.4.</t>
  </si>
  <si>
    <t>3.12.8.5.</t>
  </si>
  <si>
    <t>3.13.</t>
  </si>
  <si>
    <t>Доля взрослого населения, отказавшегося от использования финансовых услуг по причине недоверия к финансовым организациям, их предоставляющим:</t>
  </si>
  <si>
    <t>(без числового показателя)</t>
  </si>
  <si>
    <t>3.13.1.</t>
  </si>
  <si>
    <t>Кредит в КО</t>
  </si>
  <si>
    <t>3.13.2.</t>
  </si>
  <si>
    <t>Лимит по кредитной карте</t>
  </si>
  <si>
    <t>3.13.3.</t>
  </si>
  <si>
    <t>Заем в МФО</t>
  </si>
  <si>
    <t>3.13.4.</t>
  </si>
  <si>
    <t xml:space="preserve">Заем в КПК </t>
  </si>
  <si>
    <t>3.13.5.</t>
  </si>
  <si>
    <t>Заем в  СКПК</t>
  </si>
  <si>
    <t>3.13.6.</t>
  </si>
  <si>
    <t>Заем в ломбарде</t>
  </si>
  <si>
    <t>3.13.7.</t>
  </si>
  <si>
    <t>Вклад в КО</t>
  </si>
  <si>
    <t>3.13.8.</t>
  </si>
  <si>
    <t xml:space="preserve">Размещение средств в форме договора займа в МФО </t>
  </si>
  <si>
    <t>3.13.9.</t>
  </si>
  <si>
    <t>Размещение средств в форме договора займа в КПК</t>
  </si>
  <si>
    <t>3.13.10.</t>
  </si>
  <si>
    <t>Размещение средств в форме договора займа в  СКПК</t>
  </si>
  <si>
    <t>3.13.11.</t>
  </si>
  <si>
    <t>Расчетная (дебетовая) карта</t>
  </si>
  <si>
    <t>3.13.12.</t>
  </si>
  <si>
    <t>Кредитная карта</t>
  </si>
  <si>
    <t>3.13.13.</t>
  </si>
  <si>
    <t>Банковский счет (кроме вклада)</t>
  </si>
  <si>
    <t>3.13.14.</t>
  </si>
  <si>
    <t>Добровольное страхование жизни</t>
  </si>
  <si>
    <t>3.13.15.</t>
  </si>
  <si>
    <t>Добровольное личное страхование</t>
  </si>
  <si>
    <t>3.13.16.</t>
  </si>
  <si>
    <t>Добровольное имущественное страхование</t>
  </si>
  <si>
    <t>3.13.17.</t>
  </si>
  <si>
    <t>Добровольное страхование гражданской ответственности</t>
  </si>
  <si>
    <t>3.13.18.</t>
  </si>
  <si>
    <t>Добровольное страхование финансовых рисков</t>
  </si>
  <si>
    <t>3.14.</t>
  </si>
  <si>
    <t>Индикаторы финансовой доступности (4/4)</t>
  </si>
  <si>
    <t>4.</t>
  </si>
  <si>
    <t>Полезность финансовых услуг</t>
  </si>
  <si>
    <t>4.1.     </t>
  </si>
  <si>
    <t>Индекс (от 0 до 6, где 6 - 100% населения понимают экономическое содержание всех 6 терминов)</t>
  </si>
  <si>
    <t>4.1.1.</t>
  </si>
  <si>
    <t>Понимание экономического содержания термина «инфляция»</t>
  </si>
  <si>
    <t>4.1.2.</t>
  </si>
  <si>
    <t>Понимание экономического содержания термина «процентная ставка»</t>
  </si>
  <si>
    <t>4.1.3.</t>
  </si>
  <si>
    <t>Понимание экономического содержания термина «сложный процент»</t>
  </si>
  <si>
    <t>4.1.4.</t>
  </si>
  <si>
    <t>Понимание экономического содержания термина «денежная иллюзия»</t>
  </si>
  <si>
    <t>4.1.5.</t>
  </si>
  <si>
    <t>Понимание экономического содержания термина «диверсификация риска»</t>
  </si>
  <si>
    <t>4.1.6.</t>
  </si>
  <si>
    <t>Понимание экономического содержания термина «основная цель страхования»</t>
  </si>
  <si>
    <t>4.2.   </t>
  </si>
  <si>
    <t>Возможность получения экстренного финансирования</t>
  </si>
  <si>
    <t>4.2.1.</t>
  </si>
  <si>
    <t xml:space="preserve">Доля взрослого населения, которое по собственным оценкам определенно не сможет получить экстренное финансирование </t>
  </si>
  <si>
    <t>4.2.2.</t>
  </si>
  <si>
    <t>Доля взрослого населения, которое по собственным оценкам, скорее всего, не сможет получить экстренное финансирование</t>
  </si>
  <si>
    <t>4.2.3.</t>
  </si>
  <si>
    <t>Доля взрослого населения, которое по собственным оценкам, скорее всего, сможет получить экстренное финансирование</t>
  </si>
  <si>
    <t>4.2.4.</t>
  </si>
  <si>
    <t>Доля взрослого населения, которое по собственным оценкам определенно сможет получить экстренное финансирование</t>
  </si>
  <si>
    <t>4.3.   </t>
  </si>
  <si>
    <t>Основной источник экстренного финансирования</t>
  </si>
  <si>
    <t>4.3.1.</t>
  </si>
  <si>
    <t>Доля взрослого населения, которое в качестве основного источника экстренного финансирования выбирает использование сбережений</t>
  </si>
  <si>
    <t>4.3.2.</t>
  </si>
  <si>
    <t>Доля взрослого населения, которое в качестве основного источника экстренного финансирования выбирает заработок или получение займа у работодателя</t>
  </si>
  <si>
    <t>4.3.3.</t>
  </si>
  <si>
    <t>Доля взрослого населения, которое в качестве основного источника экстренного финансирования выбирает получение займа у друзей или родственников</t>
  </si>
  <si>
    <t>4.3.4.</t>
  </si>
  <si>
    <t>Доля взрослого населения, которое в качестве основного источника экстренного финансирования выбирает получение займа в частной неформальной организации</t>
  </si>
  <si>
    <t>4.3.5.</t>
  </si>
  <si>
    <t>Доля взрослого населения, которое в качестве основного источника экстренного финансирования выбирает получение кредита / займа в финансовой организации</t>
  </si>
  <si>
    <t>4.3.6.</t>
  </si>
  <si>
    <t>Доля взрослого населения, которое в качестве основного источника экстренного финансирования выбирает прочие источники</t>
  </si>
  <si>
    <t>4.4.</t>
  </si>
  <si>
    <t>Доли взрослого населения, положительно оценивающего удовлетворенность работой финансовых организаций</t>
  </si>
  <si>
    <t>4.4.1.    </t>
  </si>
  <si>
    <t>4.4.2.</t>
  </si>
  <si>
    <t>4.4.3.</t>
  </si>
  <si>
    <t>4.4.4.</t>
  </si>
  <si>
    <t>4.4.5.</t>
  </si>
  <si>
    <t>4.4.6.</t>
  </si>
  <si>
    <t>4.4.7.</t>
  </si>
  <si>
    <t>4.4.8.</t>
  </si>
  <si>
    <t>4.5.</t>
  </si>
  <si>
    <t>Доля взрослого населения, положительно оценивающего удовлетворенность финансовыми продуктами / услугами</t>
  </si>
  <si>
    <t>Кредиты</t>
  </si>
  <si>
    <t>Вклады</t>
  </si>
  <si>
    <t>Расчетные (дебетовые) карты, включая зарплатные</t>
  </si>
  <si>
    <t>Переводы и платежи</t>
  </si>
  <si>
    <t>Кредитные карты</t>
  </si>
  <si>
    <t>Займы в микрофинансовых организациях</t>
  </si>
  <si>
    <t>Размещение средств в форме договора займа в микрофинансовых организациях</t>
  </si>
  <si>
    <t>Займы в кредитных потребительских кооперативах</t>
  </si>
  <si>
    <t>Размещение средств в форме договора займа в кредитных потребительских кооперативах</t>
  </si>
  <si>
    <t>Займы в сельскохозяйственных кредитных потребительских кооперативах</t>
  </si>
  <si>
    <t>Размещение средств в форме договора займа в сельскохозяйственных кредитных потребительских кооперативах</t>
  </si>
  <si>
    <t>Займы в ломбардах</t>
  </si>
  <si>
    <t>Другое добровольное страхование</t>
  </si>
  <si>
    <t>Обязательное медицинское страхование</t>
  </si>
  <si>
    <t>Другое обязательное страхование</t>
  </si>
  <si>
    <t>Индивидуальные инвестиционные счета</t>
  </si>
  <si>
    <t>4.6.</t>
  </si>
  <si>
    <t>Доля взрослого населения, положительно оценивающего удовлетворенность использования различных каналов доступа к финансовым услугам</t>
  </si>
  <si>
    <t>4.6.1.</t>
  </si>
  <si>
    <t>4.6.1.1.</t>
  </si>
  <si>
    <t>Легкость доступа, есть везде</t>
  </si>
  <si>
    <t>4.6.1.2.</t>
  </si>
  <si>
    <t>Приемлемая стоимость</t>
  </si>
  <si>
    <t>4.6.1.3.</t>
  </si>
  <si>
    <t>Хороший уровень защиты, безопасность</t>
  </si>
  <si>
    <t>4.6.1.4.</t>
  </si>
  <si>
    <t>Быстрый доступ, приемлемое время ожидания</t>
  </si>
  <si>
    <t>4.6.2.    </t>
  </si>
  <si>
    <t>4.6.2.1.</t>
  </si>
  <si>
    <t>Касса в отделении КО</t>
  </si>
  <si>
    <t>4.6.2.2.</t>
  </si>
  <si>
    <t>Банкомат в отделении КО</t>
  </si>
  <si>
    <t>4.6.2.3.</t>
  </si>
  <si>
    <t>Банкомат, установленный не в отделении КО</t>
  </si>
  <si>
    <t>4.6.2.4.</t>
  </si>
  <si>
    <t xml:space="preserve">Электронный терминал, установленный в организациях торговли (услуг) </t>
  </si>
  <si>
    <t>4.6.2.5.</t>
  </si>
  <si>
    <t xml:space="preserve">Платежный терминал, установленный в том числе в организациях торговли (услуг) </t>
  </si>
  <si>
    <t>4.6.2.6.</t>
  </si>
  <si>
    <t>Отделение Почты России</t>
  </si>
  <si>
    <t>4.6.2.7.</t>
  </si>
  <si>
    <t>Оплата платежной картой на сайте Интернет-магазина</t>
  </si>
  <si>
    <t>4.6.2.8.</t>
  </si>
  <si>
    <t>Интернет-банк для дистанционного доступа к банковским счетам с помощью стационарного компьютера или ноутбука (доступ к Интернет-банку осуществляется через веб-браузер)</t>
  </si>
  <si>
    <t>4.6.2.9. </t>
  </si>
  <si>
    <t>Интернет-банк для дистанционного доступа к банковским счетам с помощью планшета или смартфона (доступ к Интернет-банку осуществляется через веб-браузер на мобильном устройстве)</t>
  </si>
  <si>
    <t>4.6.2.10.</t>
  </si>
  <si>
    <t>Мобильный банк для доступа к банковским счетам с помощью планшета или смартфона (с помощью специализированного мобильного приложения (программы) для смартфона или планшета)</t>
  </si>
  <si>
    <t>4.6.2.11.</t>
  </si>
  <si>
    <t>Мобильный банк для дистанционного доступа к банковским счетам с помощью планшета или смартфона (посредством сообщений с использованием абонентских устройств мобильной связи – с помощью отправки СМС на короткий номер)</t>
  </si>
  <si>
    <t xml:space="preserve">4.6.2.12.      </t>
  </si>
  <si>
    <t>Электронный кошелек (Яндекс.Деньги, QIWI-кошелек и т.д.)</t>
  </si>
  <si>
    <t>4.6.2.13.</t>
  </si>
  <si>
    <t>Платежная система (Western Union, Contact, Золотая Корона и т.д.)</t>
  </si>
  <si>
    <t>4.6.2.14.</t>
  </si>
  <si>
    <t>4.6.2.15.</t>
  </si>
  <si>
    <t>4.6.2.16.</t>
  </si>
  <si>
    <t>4.7.</t>
  </si>
  <si>
    <t>Доли субъектов малого и среднего предпринимательства, положительно оценивающих удовлетворенность работой финансовых организаций</t>
  </si>
  <si>
    <t>4.7.1.</t>
  </si>
  <si>
    <t>4.7.2.</t>
  </si>
  <si>
    <t>4.7.3.</t>
  </si>
  <si>
    <t>4.7.4.</t>
  </si>
  <si>
    <t>4.7.5.</t>
  </si>
  <si>
    <t>Страховые компании</t>
  </si>
  <si>
    <t>4.7.6.</t>
  </si>
  <si>
    <t>Лизинговые компании</t>
  </si>
  <si>
    <t>4.7.7.</t>
  </si>
  <si>
    <t>Факторинговые компании</t>
  </si>
  <si>
    <t>4.7.8.</t>
  </si>
  <si>
    <t>Инвестиционные компании</t>
  </si>
  <si>
    <t>4.8.</t>
  </si>
  <si>
    <t>Доли субъектов малого и среднего предпринимательства, положительно оценивающих удовлетворенность использования различных финансовых продуктов / услуг</t>
  </si>
  <si>
    <t>(Без чилового показателя)</t>
  </si>
  <si>
    <t>Расчетно-кассовое обслуживание</t>
  </si>
  <si>
    <t>Зарплатные проекты</t>
  </si>
  <si>
    <t>Инкассация</t>
  </si>
  <si>
    <t xml:space="preserve"> Валютно-обменные операции и контроль</t>
  </si>
  <si>
    <t>Кредит для юридических лиц и ИП в банке</t>
  </si>
  <si>
    <t xml:space="preserve"> Кредитная линия в банке</t>
  </si>
  <si>
    <t>Факторинг в банке</t>
  </si>
  <si>
    <t>Лизинг в банке</t>
  </si>
  <si>
    <t>Депозит для юридического лица в банке</t>
  </si>
  <si>
    <t>Банковские гарантии</t>
  </si>
  <si>
    <t xml:space="preserve"> Добровольное медицинское страхование сотрудников организации</t>
  </si>
  <si>
    <t>Добровольное   страхование  гражданской  ответственности (владельцев средств  наземного  транспорта; организаций, эксплуатирующих опасные объекты; за причинение вреда вследствие недостатков товаров, работ и услуг; за причинение вреда третьим лицам; за неисполнение или ненадлежащее исполнение обязательств по договору)</t>
  </si>
  <si>
    <t>Добровольное страхование предпринимательских рисков</t>
  </si>
  <si>
    <t>Обязательное страхование  гражданской  ответственности перевозчика за причинение вреда жизни, здоровью, имуществу пассажиров</t>
  </si>
  <si>
    <t>Услуги лизинга в лизинговой компании</t>
  </si>
  <si>
    <t>Услуги факторинга в фактогринговой компании</t>
  </si>
  <si>
    <t>Инвестиции в инвестиционной компании</t>
  </si>
  <si>
    <t xml:space="preserve">4.9.  </t>
  </si>
  <si>
    <t>4.9.1.</t>
  </si>
  <si>
    <t>Доля взрослого населения, считающих, что в результате потребления финансовых услуг качество жизни улучшилось</t>
  </si>
  <si>
    <t>4.9.2.</t>
  </si>
  <si>
    <t>Доля взрослого населения, считающих, что в результате потребления финансовых услуг качество жизни ухудшилось</t>
  </si>
  <si>
    <t>4.9.3.</t>
  </si>
  <si>
    <t>Доля взрослого населения, считающих, что в результате потребления финансовых услуг качество жизни не изменилось</t>
  </si>
  <si>
    <t>Справочно:</t>
  </si>
  <si>
    <t xml:space="preserve">Значение на 01.01.2018 (за 2017 год) </t>
  </si>
  <si>
    <t>Показатель</t>
  </si>
  <si>
    <t>Численность населения России в возрасте 18 лет и более</t>
  </si>
  <si>
    <t>Росстат (запрос)</t>
  </si>
  <si>
    <t>Численность населения России в возрасте 15 лет и более</t>
  </si>
  <si>
    <t>Площадь России</t>
  </si>
  <si>
    <t>Росстат</t>
  </si>
  <si>
    <t>Количество юридических лиц</t>
  </si>
  <si>
    <t>Количество малых предприятий (без микропредприятий)</t>
  </si>
  <si>
    <t>Количество микропредприятий</t>
  </si>
  <si>
    <t>Количество средних предприятий</t>
  </si>
  <si>
    <t>Количество индивидуальных предпринимателей</t>
  </si>
  <si>
    <t>Ед. (Чел.)</t>
  </si>
  <si>
    <t>Количество субъектов малого и среднего предпринимательства России</t>
  </si>
  <si>
    <t>Валовый региональный продукт в текущих основных ценах</t>
  </si>
  <si>
    <t>Общий объем денежных расходов населения на покупку товаров и оплату услуг без учета платежей за товары (работы, услуги), произведенных за рубежом с использованием банковских карт</t>
  </si>
  <si>
    <t>Оборот розничной торговли, оборот общественного питания и объем платных услуг населению</t>
  </si>
  <si>
    <t>оборот розничной торговли</t>
  </si>
  <si>
    <t xml:space="preserve">оборот общественного питания </t>
  </si>
  <si>
    <t>объем платных услуг населению</t>
  </si>
  <si>
    <t>Задолженность по кредитам, предоставленным кредитными организациями юридическим лицам-резидентам и индивидуальным предпринимателям</t>
  </si>
  <si>
    <t xml:space="preserve">Количество опрошенных человек взрослого населения </t>
  </si>
  <si>
    <t>Ед. (чел.)</t>
  </si>
  <si>
    <t>Ошибка выборки взрослого населения при доверительной вероятности 95%</t>
  </si>
  <si>
    <t xml:space="preserve">Количество опрошенных субъектов малого и среднего предпринимательства </t>
  </si>
  <si>
    <t>Ошибка выборки субъектов малого и среднего предпринимательства при доверительной вероятности 95%</t>
  </si>
  <si>
    <t>Доля взрослого населения, имеющего размещенные средства в кредитных, некредитных финансовых организациях (МФО, КПК и СКПК), средства на индивидуальных инвестиционных счетах и остатки на счетах в банках и/или размещенные средства в некредитных финансовых организациях (МФО, КПК и СКПК) и/или на индивидуальном инвестиционном счете в сумме, позволяющей в течение месяца сохранять 100%-ный уровень расходов</t>
  </si>
  <si>
    <t>Страхование через Интернет</t>
  </si>
  <si>
    <t>Онлайн кредиты в банке</t>
  </si>
  <si>
    <t>Онлайн займы в микрофинансовой организации / кредитном потребительском кооперативе / сельскохозяйственном кредитном потребительском кооперативе</t>
  </si>
  <si>
    <t>4.10.</t>
  </si>
  <si>
    <t>Просроченная задолженность по кредитам, предоставленным КО субъектам малого и среднего предпринимательства, в т.ч.:</t>
  </si>
  <si>
    <t xml:space="preserve">Тыс. ед. </t>
  </si>
  <si>
    <r>
      <t>Задолженность по основному долгу по займам субъектов малого и среднего предпринимательства, выданных НФО (МФО, КПК в СРО, СКПК),</t>
    </r>
    <r>
      <rPr>
        <vertAlign val="superscript"/>
        <sz val="16"/>
        <color theme="1"/>
        <rFont val="Times New Roman"/>
        <family val="1"/>
        <charset val="204"/>
      </rPr>
      <t xml:space="preserve"> </t>
    </r>
    <r>
      <rPr>
        <sz val="16"/>
        <color theme="1"/>
        <rFont val="Times New Roman"/>
        <family val="1"/>
        <charset val="204"/>
      </rPr>
      <t>в т.ч.:</t>
    </r>
  </si>
  <si>
    <t>˗</t>
  </si>
  <si>
    <t>кв. км., на 01.01.2015</t>
  </si>
  <si>
    <t>Количество обособленных подразделений ломбардов</t>
  </si>
  <si>
    <t>1.10.</t>
  </si>
  <si>
    <t>1.10.1.</t>
  </si>
  <si>
    <t>1.10.2.</t>
  </si>
  <si>
    <t>1.11.</t>
  </si>
  <si>
    <t>1.11.1.</t>
  </si>
  <si>
    <t>1.11.2.</t>
  </si>
  <si>
    <t xml:space="preserve">1.12.  </t>
  </si>
  <si>
    <t xml:space="preserve">1.13.  </t>
  </si>
  <si>
    <t>1.13.1.    </t>
  </si>
  <si>
    <t>1.13.2.    </t>
  </si>
  <si>
    <t>1.16.        </t>
  </si>
  <si>
    <t xml:space="preserve">1.16.1.  </t>
  </si>
  <si>
    <t xml:space="preserve">1.16.2.  </t>
  </si>
  <si>
    <t xml:space="preserve">1.23.2.  </t>
  </si>
  <si>
    <t xml:space="preserve">1.25.1.  </t>
  </si>
  <si>
    <t>1.26.        </t>
  </si>
  <si>
    <t>1.31.        </t>
  </si>
  <si>
    <t xml:space="preserve">1.31.1.  </t>
  </si>
  <si>
    <t>2.7.</t>
  </si>
  <si>
    <t xml:space="preserve">2.8.  </t>
  </si>
  <si>
    <t>2.8.2.1.</t>
  </si>
  <si>
    <t>2.8.2.2.</t>
  </si>
  <si>
    <t>2.8.2.3.</t>
  </si>
  <si>
    <t>2.9.1.</t>
  </si>
  <si>
    <t>2.9.2.</t>
  </si>
  <si>
    <t>2.12.</t>
  </si>
  <si>
    <t xml:space="preserve">2.12.1. </t>
  </si>
  <si>
    <t>2.13.</t>
  </si>
  <si>
    <t>2.13.1.</t>
  </si>
  <si>
    <t>2.13.2.</t>
  </si>
  <si>
    <t>2.13.2.1.</t>
  </si>
  <si>
    <t>2.13.2.2.</t>
  </si>
  <si>
    <t>2.13.2.3.</t>
  </si>
  <si>
    <t xml:space="preserve">2.14.  </t>
  </si>
  <si>
    <t xml:space="preserve">2.15.  </t>
  </si>
  <si>
    <t>2.18.</t>
  </si>
  <si>
    <t>2.15.1.    </t>
  </si>
  <si>
    <t>2.15.2.    </t>
  </si>
  <si>
    <t>2.15.3.</t>
  </si>
  <si>
    <t>2.16.        </t>
  </si>
  <si>
    <t xml:space="preserve">2.16.1.  </t>
  </si>
  <si>
    <t xml:space="preserve">2.16.2.  </t>
  </si>
  <si>
    <t>2.17.        </t>
  </si>
  <si>
    <t xml:space="preserve">2.17.1.  </t>
  </si>
  <si>
    <t xml:space="preserve">2.17.2.  </t>
  </si>
  <si>
    <t>2.19.</t>
  </si>
  <si>
    <t>2.20.</t>
  </si>
  <si>
    <t xml:space="preserve">2.21.  </t>
  </si>
  <si>
    <t>2.21.1.1.</t>
  </si>
  <si>
    <t>2.21.1.2.</t>
  </si>
  <si>
    <t>2.21.3.</t>
  </si>
  <si>
    <t>2.22.        </t>
  </si>
  <si>
    <t>2.23.        </t>
  </si>
  <si>
    <t>2.24.1.</t>
  </si>
  <si>
    <t>2.24.2.</t>
  </si>
  <si>
    <t>2.25.</t>
  </si>
  <si>
    <t>2.26.</t>
  </si>
  <si>
    <t>2.26.1.</t>
  </si>
  <si>
    <t>2.26.2.</t>
  </si>
  <si>
    <t>2.26.2.1.</t>
  </si>
  <si>
    <t>2.26.2.2.</t>
  </si>
  <si>
    <t>2.26.2.3.</t>
  </si>
  <si>
    <t>2.28.        </t>
  </si>
  <si>
    <t>2.28.3.</t>
  </si>
  <si>
    <t xml:space="preserve">2.29.1.  </t>
  </si>
  <si>
    <t>2.29.1.1.</t>
  </si>
  <si>
    <t>2.29.1.2.</t>
  </si>
  <si>
    <t xml:space="preserve">2.29.2.  </t>
  </si>
  <si>
    <t>2.30.</t>
  </si>
  <si>
    <t>2.30.1.</t>
  </si>
  <si>
    <t>2.30.2.</t>
  </si>
  <si>
    <t>2.30.3.</t>
  </si>
  <si>
    <t>2.30.4.</t>
  </si>
  <si>
    <t>2.31.</t>
  </si>
  <si>
    <t xml:space="preserve">2.31.1.  </t>
  </si>
  <si>
    <t>2.31.1.1.</t>
  </si>
  <si>
    <t>2.31.1.2.</t>
  </si>
  <si>
    <t>2.31.1.3.</t>
  </si>
  <si>
    <t>2.31.1.4.</t>
  </si>
  <si>
    <t xml:space="preserve">2.31.2.  </t>
  </si>
  <si>
    <t xml:space="preserve">2.31.3.  </t>
  </si>
  <si>
    <t>2.32.</t>
  </si>
  <si>
    <t>2.32.2.</t>
  </si>
  <si>
    <t>2.32.3.</t>
  </si>
  <si>
    <t>2.32.4.</t>
  </si>
  <si>
    <t>2.33.</t>
  </si>
  <si>
    <t>2.33.1.</t>
  </si>
  <si>
    <t>2.33.2.</t>
  </si>
  <si>
    <t>2.33.3.</t>
  </si>
  <si>
    <t>2.34.</t>
  </si>
  <si>
    <t>2.34.1.</t>
  </si>
  <si>
    <t>2.34.2.</t>
  </si>
  <si>
    <t>2.34.2.1.</t>
  </si>
  <si>
    <t>2.34.2.2.</t>
  </si>
  <si>
    <t>2.34.2.3.</t>
  </si>
  <si>
    <t>2.34.2.4.</t>
  </si>
  <si>
    <t xml:space="preserve">2.35.1.  </t>
  </si>
  <si>
    <t>2.35.1.1.</t>
  </si>
  <si>
    <t>2.35.1.2.</t>
  </si>
  <si>
    <t>2.35.1.3.</t>
  </si>
  <si>
    <t>2.35.1.4.</t>
  </si>
  <si>
    <t xml:space="preserve">2.35.2.  </t>
  </si>
  <si>
    <t xml:space="preserve">2.35.3.  </t>
  </si>
  <si>
    <t>2.36.</t>
  </si>
  <si>
    <t>2.36.1.</t>
  </si>
  <si>
    <t>2.36.2.</t>
  </si>
  <si>
    <t>2.36.3.</t>
  </si>
  <si>
    <t>2.37.</t>
  </si>
  <si>
    <t>2.37.1.</t>
  </si>
  <si>
    <t>2.37.2.</t>
  </si>
  <si>
    <t>2.37.3.</t>
  </si>
  <si>
    <t>2.37.4.</t>
  </si>
  <si>
    <t>2.38.        </t>
  </si>
  <si>
    <t>2.38.2.</t>
  </si>
  <si>
    <t>2.38.2.1.</t>
  </si>
  <si>
    <t>2.38.2.2.</t>
  </si>
  <si>
    <t>2.38.2.3</t>
  </si>
  <si>
    <t>2.38.2.4.</t>
  </si>
  <si>
    <t>2.39.       </t>
  </si>
  <si>
    <t>2.39.1.</t>
  </si>
  <si>
    <t>2.40.   </t>
  </si>
  <si>
    <t xml:space="preserve">2.40.1.  </t>
  </si>
  <si>
    <t>2.40.1.1.</t>
  </si>
  <si>
    <t>2.40.1.2.</t>
  </si>
  <si>
    <t>2.40.1.3.</t>
  </si>
  <si>
    <t>2.40.1.4.</t>
  </si>
  <si>
    <t>2.40.1.5.</t>
  </si>
  <si>
    <t xml:space="preserve">2.40.2.  </t>
  </si>
  <si>
    <t xml:space="preserve">2.40.3.  </t>
  </si>
  <si>
    <t>2.40.4.</t>
  </si>
  <si>
    <t>2.40.4.1.</t>
  </si>
  <si>
    <t>2.41.</t>
  </si>
  <si>
    <t>2.41.1.</t>
  </si>
  <si>
    <t>2.41.2.</t>
  </si>
  <si>
    <t>2.41.3.</t>
  </si>
  <si>
    <t>2.41.4.</t>
  </si>
  <si>
    <t>2.41.5.</t>
  </si>
  <si>
    <t>2.42.</t>
  </si>
  <si>
    <t>2.42.3.</t>
  </si>
  <si>
    <t>2.42.4.</t>
  </si>
  <si>
    <t>2.42.5.</t>
  </si>
  <si>
    <t>2.46.</t>
  </si>
  <si>
    <t>2.46.2.</t>
  </si>
  <si>
    <t>2.49.</t>
  </si>
  <si>
    <t>2.49.1.</t>
  </si>
  <si>
    <t>2.50.</t>
  </si>
  <si>
    <t>2.50.1.</t>
  </si>
  <si>
    <t>2.52.</t>
  </si>
  <si>
    <t>2.53.</t>
  </si>
  <si>
    <t>2.53.1.</t>
  </si>
  <si>
    <t>2.54.1.</t>
  </si>
  <si>
    <t>2.55.1.</t>
  </si>
  <si>
    <t>2.57.</t>
  </si>
  <si>
    <t>2.57.1.</t>
  </si>
  <si>
    <t>2.58.1.</t>
  </si>
  <si>
    <t>2.60.</t>
  </si>
  <si>
    <t>2.61.</t>
  </si>
  <si>
    <t>2.62.2.1.</t>
  </si>
  <si>
    <t>2.65.1.</t>
  </si>
  <si>
    <t>2.65.2.</t>
  </si>
  <si>
    <t xml:space="preserve">2.66.1.  </t>
  </si>
  <si>
    <t xml:space="preserve">2.66.2.  </t>
  </si>
  <si>
    <t>2.67.1.</t>
  </si>
  <si>
    <t>2.86.</t>
  </si>
  <si>
    <t>2.92.</t>
  </si>
  <si>
    <t>2.92.1.</t>
  </si>
  <si>
    <t>2.94.1.</t>
  </si>
  <si>
    <t>2.96.       </t>
  </si>
  <si>
    <t>2.100.</t>
  </si>
  <si>
    <t xml:space="preserve">Расчет значений индикаторов финансовой доступности в части предложения финансовых услуг (источник данных - «Банк России») подготовлен по данным отчетности финансовых организаций, предоставляемой Банку России (данные достоверны с учётом неполной сдачи отчётности разными субъектами рынка микрофинансирования). </t>
  </si>
  <si>
    <t xml:space="preserve">Расчет значений индикаторов финансовой доступности в части спроса на финансовые услуги (источник данных - «опрос») подготовлен по результатам исследования о спросе и удовлетворенности потребителей качеством предоставляемых финансовых услуг, проведенного Национальным агентством по финансовым исследованиям в рамках научно-исследовательской работы по заказу и методологии Банка России. Выборка - взрослое население России (всероссийская выборка 1 600 человек) и субъектов малого и среднего предпринимательства (всероссийская выборка 500 единиц).  Выборка субъектов МСП не является репрезентативной по типу субъекта МСП. Так, в 2018 году выборка состояла из 55,8% микропредприятий, 7% малых предприятий, 10% средних предприятий и 27,2% ИП. Сроки проведения опроса: май 2018 года (за 12 месяцев с мая 2017 года по май 2018 года). </t>
  </si>
  <si>
    <t>Значения индикаторов 1.18, 1.19, 1.20, 1.22, 1.23  получены по результатам опроса кредитных организаций, проведенного Банком России, индикатора 1.24 - по результатам опроса организаций федеральной почтовой связи.</t>
  </si>
  <si>
    <t>Количество МФО</t>
  </si>
  <si>
    <t>Количество СКПК</t>
  </si>
  <si>
    <t>Доля субъектов малого и среднего предпринимательства, имеющих возможность дистанционного доступа к банковским счетам, которые могут использоваться для осуществления перевода денежных средств в отчетном периоде (интернет – банкинг и / или мобильный банкинг)</t>
  </si>
  <si>
    <t>Значения индикаторов 3.12 и 4.4 рассчитаны по всей выборке. Население, которое затруднилось ответить на вопрос, не исключалось.</t>
  </si>
  <si>
    <t>4.5.1.</t>
  </si>
  <si>
    <t>4.5.2.</t>
  </si>
  <si>
    <t>4.5.3.</t>
  </si>
  <si>
    <t>4.5.4.</t>
  </si>
  <si>
    <t>4.5.5.</t>
  </si>
  <si>
    <t>4.5.6.</t>
  </si>
  <si>
    <t>4.5.7.</t>
  </si>
  <si>
    <t>4.5.8.</t>
  </si>
  <si>
    <t>4.5.9.</t>
  </si>
  <si>
    <t xml:space="preserve">4.5.10. </t>
  </si>
  <si>
    <t>4.5.11.</t>
  </si>
  <si>
    <t>4.5.12.</t>
  </si>
  <si>
    <t>4.5.13.</t>
  </si>
  <si>
    <t>4.5.14.</t>
  </si>
  <si>
    <t>4.5.15.</t>
  </si>
  <si>
    <t>4.5.16.</t>
  </si>
  <si>
    <t xml:space="preserve">4.5.17. </t>
  </si>
  <si>
    <t>Населению задавались вопросы, которые проверяли понимание сути финансово-экономических терминов: «инфляция» (4.1.1), «процентная ставка» (4.1.2), «сложный процент» (4.1.3), «денежная иллюзия» (4.1.4), «диверсификация риска» (4.1.5), «основная цель страхования» (4.1.6). При этом не спрашивались сами определения. Среди вопросов, например, «Предположим, что Вы положили 100 рублей на счет в банк на пять лет под 2% процента в год. Проценты по Вашему вкладу будут начисляться в конце каждого года и прибавляться к основной сумме вклада. Сколько денег будет на Вашем счету через 1 год, если Вы не будете совершать каких-либо других приходных или расходных операций со своим счетом?» (все вопросы не могут быть опубликованы для соблюдения достоверности будущих результатов опроса и формирования панели данных по единой методологии). Итоговый индекс 4.1 рассчитывается как сумма значений показателей 4.1.1, 4.1.2, 4.1.3, 4.1.4, 4.1.5, 4.1.6 (выраженных в числовом измерении от 0 до 1) и принимает значение от 0 (минимум) до 6 (максимум). Например, если 100%, 100%, 50%, 0%, 80% и 10% респондентов верно ответили на вопросы о 6 вышеперечисленных понятиях (в виде вопросов, проверяющих знание базовых финансовых понятий), то значение индикатора 4.1 равно «3,4».</t>
  </si>
  <si>
    <t>Индикаторы 4.6.2.1-4.6.2.13: доля населения, положительно оценившего (на 4 или 5 баллов из 5 максимальных) канал доступа к финансовым услугам одновременно по всем характеристикам: «легкость доступа, есть везде», «приемлемая стоимость», «хороший уровень защиты, безопасность», «быстрый доступ, приемлемое время ожидания».</t>
  </si>
  <si>
    <t>Влияние пользования финансовыми услугами на качество жизни</t>
  </si>
  <si>
    <t>2.43.</t>
  </si>
  <si>
    <t xml:space="preserve">2.43.1.  </t>
  </si>
  <si>
    <t>2.43.2.</t>
  </si>
  <si>
    <t>2.44.     </t>
  </si>
  <si>
    <t>2.45.    </t>
  </si>
  <si>
    <t xml:space="preserve">2.45.1.  </t>
  </si>
  <si>
    <t>2.45.1.1.</t>
  </si>
  <si>
    <t>2.45.1.2.</t>
  </si>
  <si>
    <t>2.45.1.3.</t>
  </si>
  <si>
    <t>2.45.1.4.</t>
  </si>
  <si>
    <t xml:space="preserve">2.45.2.  </t>
  </si>
  <si>
    <t xml:space="preserve">2.45.3.  </t>
  </si>
  <si>
    <t>2.46.1.</t>
  </si>
  <si>
    <t>2.46.3.</t>
  </si>
  <si>
    <t>2.46.4.</t>
  </si>
  <si>
    <t>2.47.</t>
  </si>
  <si>
    <t>2.47.1.</t>
  </si>
  <si>
    <t>2.47.2.</t>
  </si>
  <si>
    <t>2.47.3.</t>
  </si>
  <si>
    <t>2.47.4.</t>
  </si>
  <si>
    <t>2.45.4.</t>
  </si>
  <si>
    <t>2.48.        </t>
  </si>
  <si>
    <t>2.51.</t>
  </si>
  <si>
    <t>2.51.1.</t>
  </si>
  <si>
    <t>2.52.1.1.</t>
  </si>
  <si>
    <t xml:space="preserve">2.52.2.  </t>
  </si>
  <si>
    <t>2.55.   </t>
  </si>
  <si>
    <t>2.55.2.</t>
  </si>
  <si>
    <t>2.55.2.1.</t>
  </si>
  <si>
    <t>2.55.2.2.</t>
  </si>
  <si>
    <t>2.55.2.3.</t>
  </si>
  <si>
    <t>2.55.3.</t>
  </si>
  <si>
    <t>2.56.     </t>
  </si>
  <si>
    <t xml:space="preserve">2.56.1.  </t>
  </si>
  <si>
    <t>2.56.1.1.</t>
  </si>
  <si>
    <t xml:space="preserve">2.56.2.  </t>
  </si>
  <si>
    <t>2.58.</t>
  </si>
  <si>
    <t>2.59.  </t>
  </si>
  <si>
    <t>2.59.1.</t>
  </si>
  <si>
    <t>2.59.2.</t>
  </si>
  <si>
    <t>2.59.2.1.</t>
  </si>
  <si>
    <t>2.59.2.2.</t>
  </si>
  <si>
    <t>2.59.2.3.</t>
  </si>
  <si>
    <t>2.60.2.</t>
  </si>
  <si>
    <t>2.62.</t>
  </si>
  <si>
    <t xml:space="preserve">2.62.3.  </t>
  </si>
  <si>
    <t>2.63.        </t>
  </si>
  <si>
    <t xml:space="preserve">2.63.1.  </t>
  </si>
  <si>
    <t>2.63.1.1.</t>
  </si>
  <si>
    <t>2.63.1.2.</t>
  </si>
  <si>
    <t xml:space="preserve">2.63.2.  </t>
  </si>
  <si>
    <t>2.63.3.</t>
  </si>
  <si>
    <t>2.64.1.</t>
  </si>
  <si>
    <t>2.64.2.</t>
  </si>
  <si>
    <t>2.69.1.</t>
  </si>
  <si>
    <t>2.70.</t>
  </si>
  <si>
    <t>2.73.1.</t>
  </si>
  <si>
    <t xml:space="preserve">2.75.1.  </t>
  </si>
  <si>
    <t xml:space="preserve">2.77.1.  </t>
  </si>
  <si>
    <t xml:space="preserve">2.78.1.  </t>
  </si>
  <si>
    <t xml:space="preserve">2.79.1.  </t>
  </si>
  <si>
    <t>2.87.</t>
  </si>
  <si>
    <t>2.89.</t>
  </si>
  <si>
    <t>2.90.</t>
  </si>
  <si>
    <t>2.91.</t>
  </si>
  <si>
    <t>2.96.2.</t>
  </si>
  <si>
    <t>2.100.2.</t>
  </si>
  <si>
    <t>2.66.</t>
  </si>
  <si>
    <t>2.67.       </t>
  </si>
  <si>
    <t>2.68.        </t>
  </si>
  <si>
    <t xml:space="preserve">2.68.1.  </t>
  </si>
  <si>
    <t>2.68.1.1.</t>
  </si>
  <si>
    <t xml:space="preserve">2.68.2.  </t>
  </si>
  <si>
    <t>2.71.     </t>
  </si>
  <si>
    <t>2.72. </t>
  </si>
  <si>
    <t xml:space="preserve">2.72.1.  </t>
  </si>
  <si>
    <t xml:space="preserve">2.72.1.1.      </t>
  </si>
  <si>
    <t xml:space="preserve">2.72.1.2.      </t>
  </si>
  <si>
    <t xml:space="preserve">2.72.2.  </t>
  </si>
  <si>
    <t>2.72.2.1. </t>
  </si>
  <si>
    <t xml:space="preserve">2.72.2.2.      </t>
  </si>
  <si>
    <t>2.73.        </t>
  </si>
  <si>
    <t>2.73.2.</t>
  </si>
  <si>
    <t>2.74     </t>
  </si>
  <si>
    <t xml:space="preserve">2.74.1.  </t>
  </si>
  <si>
    <t xml:space="preserve">2.74.1.1.      </t>
  </si>
  <si>
    <t xml:space="preserve">2.74.1.2.      </t>
  </si>
  <si>
    <t>2.74.2.</t>
  </si>
  <si>
    <t xml:space="preserve">2.74.2.1.     </t>
  </si>
  <si>
    <t xml:space="preserve">2.74.2.2.            </t>
  </si>
  <si>
    <t>2.75.</t>
  </si>
  <si>
    <t>2.76.       </t>
  </si>
  <si>
    <t xml:space="preserve">2.76.1.  </t>
  </si>
  <si>
    <t>2.77.        </t>
  </si>
  <si>
    <t>2.78.        </t>
  </si>
  <si>
    <t>2.79.        </t>
  </si>
  <si>
    <t>2.80.      </t>
  </si>
  <si>
    <t>2.83.</t>
  </si>
  <si>
    <t>2.83.1.</t>
  </si>
  <si>
    <t>2.83.2.</t>
  </si>
  <si>
    <t>2.88.</t>
  </si>
  <si>
    <t>2.92.2.</t>
  </si>
  <si>
    <t>2.92.3.</t>
  </si>
  <si>
    <t>2.93.1.</t>
  </si>
  <si>
    <t>2.96.1.     </t>
  </si>
  <si>
    <t>2.100.1.</t>
  </si>
  <si>
    <t>2.100.3.</t>
  </si>
  <si>
    <t xml:space="preserve">Индикаторы 2.44, 2.62 и 2.67: данные по федеральным округам представлены по месту нахождения заемщиков. </t>
  </si>
  <si>
    <t>Индикаторы 2.75, 2.76: включаются электронные средства платежа, выданные кредитными организациями, расположенными на территории данного региона.</t>
  </si>
  <si>
    <t>Индикаторы 2.77, 2.79: включаются операции, совершенные как на территории данного региона, так и за его пределами (в том числе за рубежом), с использованием платежных инструментов, выданных на территории данного региона.</t>
  </si>
  <si>
    <t>Индикаторы 2.78, 2.80: включаются платежи за товары (работы, услуги), совершенные как на территории данного региона, так и за его пределами, с использованием платежных карт, выданных на территории данного региона.</t>
  </si>
  <si>
    <t>Индикатор 2.1: доля респондентов из числа взрослого населения, положительно ответивших на вопрос об использовании не менее одного открытого счета в КО, включая счета по вкладам.</t>
  </si>
  <si>
    <t>Доля субъектов малого и среднего предпринимательства, пользовавшихся услугами лизинга и/или факторинга</t>
  </si>
  <si>
    <t>Объем платежей за товары (работы, услуги), совершенных с использованием платежных карт эмитентов-резидентов и нерезидентов на территории России[19]</t>
  </si>
  <si>
    <t xml:space="preserve">2.80.1.  </t>
  </si>
  <si>
    <t xml:space="preserve">2.81.   </t>
  </si>
  <si>
    <t>2.82.</t>
  </si>
  <si>
    <t>2.82.1.</t>
  </si>
  <si>
    <t>2.82.2.</t>
  </si>
  <si>
    <t>2.83.3.</t>
  </si>
  <si>
    <t>2.83.4.</t>
  </si>
  <si>
    <t>2.83.5.</t>
  </si>
  <si>
    <t>2.83.6.</t>
  </si>
  <si>
    <t>2.83.7.</t>
  </si>
  <si>
    <t>2.84.       </t>
  </si>
  <si>
    <t>2.85.</t>
  </si>
  <si>
    <t>2.91.1.</t>
  </si>
  <si>
    <t>2.91.2.</t>
  </si>
  <si>
    <t>2.91.3.</t>
  </si>
  <si>
    <t>2.91.4.</t>
  </si>
  <si>
    <t>2.91.5.</t>
  </si>
  <si>
    <t>2.93.      </t>
  </si>
  <si>
    <t>2.94.</t>
  </si>
  <si>
    <t>2.95.       </t>
  </si>
  <si>
    <t>2.95.1.     </t>
  </si>
  <si>
    <t>2.95.2.</t>
  </si>
  <si>
    <t>2.95.3.  </t>
  </si>
  <si>
    <t>2.95.4.  </t>
  </si>
  <si>
    <t>2.95.5.</t>
  </si>
  <si>
    <t>2.95. 6.      </t>
  </si>
  <si>
    <t>2.95.7.       </t>
  </si>
  <si>
    <t>2.96.3.     </t>
  </si>
  <si>
    <t>2.96.4.</t>
  </si>
  <si>
    <t>2.96.5.      </t>
  </si>
  <si>
    <t>2.96.6.       </t>
  </si>
  <si>
    <t>2.96.7.  </t>
  </si>
  <si>
    <t>2.97.   </t>
  </si>
  <si>
    <t>2.97. 1.</t>
  </si>
  <si>
    <t>2.98.        </t>
  </si>
  <si>
    <t xml:space="preserve">2.98.1.  </t>
  </si>
  <si>
    <t>2.99.</t>
  </si>
  <si>
    <t>2.99.1.</t>
  </si>
  <si>
    <t>2.99.2.</t>
  </si>
  <si>
    <t>2.99.3.</t>
  </si>
  <si>
    <t>2.99.4.</t>
  </si>
  <si>
    <t>2.99.5.</t>
  </si>
  <si>
    <t>2.99.6.</t>
  </si>
  <si>
    <t>2.99.7.</t>
  </si>
  <si>
    <t>2.99.8.</t>
  </si>
  <si>
    <t>1.28.        </t>
  </si>
  <si>
    <t>Индикаторы 2.94 и 2.96: данные по федеральным округам представлены по месту заключения договора.</t>
  </si>
  <si>
    <t>Услугами обязательного личного страхования</t>
  </si>
  <si>
    <t>Усллугами обязательного страхования гражданской ответственности владельцев транспортных средств (ОСАГО)</t>
  </si>
  <si>
    <t>Количество профессиональных участников рынка ценных бумаг - некредитных финансовых организаций, открывших индивидуальные инвестиционные счета</t>
  </si>
  <si>
    <t>1.14.</t>
  </si>
  <si>
    <t>1.14.1.</t>
  </si>
  <si>
    <t>1.14.2.</t>
  </si>
  <si>
    <t>1.15.</t>
  </si>
  <si>
    <t>1.15.1.</t>
  </si>
  <si>
    <t>1.15.2.</t>
  </si>
  <si>
    <t>1.16.3.</t>
  </si>
  <si>
    <t>1.17.        </t>
  </si>
  <si>
    <t xml:space="preserve">1.17.1.  </t>
  </si>
  <si>
    <t xml:space="preserve">1.17.2.  </t>
  </si>
  <si>
    <t>1.18.        </t>
  </si>
  <si>
    <t xml:space="preserve">1.18.1.  </t>
  </si>
  <si>
    <t xml:space="preserve">1.18.2.  </t>
  </si>
  <si>
    <t>1.19.</t>
  </si>
  <si>
    <t>1.19.1.</t>
  </si>
  <si>
    <t>1.19.2.</t>
  </si>
  <si>
    <t>1.19.3.</t>
  </si>
  <si>
    <t>1.20.</t>
  </si>
  <si>
    <t>1.20.1.</t>
  </si>
  <si>
    <t>1.20.2.</t>
  </si>
  <si>
    <t xml:space="preserve">1.24.2.  </t>
  </si>
  <si>
    <t xml:space="preserve">1.25.2.  </t>
  </si>
  <si>
    <t xml:space="preserve">1.26.1.  </t>
  </si>
  <si>
    <t>1.26.2.</t>
  </si>
  <si>
    <t>1.27.        </t>
  </si>
  <si>
    <t xml:space="preserve">1.27.1.  </t>
  </si>
  <si>
    <t>1.28.1</t>
  </si>
  <si>
    <t>1.28.1.1.</t>
  </si>
  <si>
    <t>1.28.1.2.</t>
  </si>
  <si>
    <t>1.28.2</t>
  </si>
  <si>
    <t>1.28.2.1.</t>
  </si>
  <si>
    <t>1.28.2.2.</t>
  </si>
  <si>
    <t>1.29.</t>
  </si>
  <si>
    <t xml:space="preserve">1.30.1.1.        </t>
  </si>
  <si>
    <t xml:space="preserve">1.30.1.2.  </t>
  </si>
  <si>
    <t xml:space="preserve">1.30.3.  </t>
  </si>
  <si>
    <t>1.30.3.1.</t>
  </si>
  <si>
    <t>1.30.3.2.</t>
  </si>
  <si>
    <t>1.32.        </t>
  </si>
  <si>
    <t xml:space="preserve">1.32.1.  </t>
  </si>
  <si>
    <t>Отражены офисы (филиалы и отделения) ФГУП «Почта России», оказывающие платежные услуги.</t>
  </si>
  <si>
    <t>Индикаторы 1.16-1.25: включаются устройства, кассы и офисы, расположенные на территории данного региона.</t>
  </si>
  <si>
    <t>Со вступлением в силу Федерального закона от 03.07.2016 № 290-ФЗ «О внесении изменений в Федеральный закон «О применении контрольно-кассовой техники при осуществлении наличных денежных расчетов и (или) расчетов с использованием платежных карт» и отдельные законодательные акты Российской Федерации» использование КО платежных терминалов законодательством Российской Федерации не предусматривается. Сами устройства сохранились и теперь имеют название «банкоматы КО с функцией приема наличных денег без использования платежных карт (их реквизитов)». Соответственно, индикатор 1.19 ранее (для данных на 01.01.2015 и 01.01.2016) отражал «количество платежных терминалов КО», а для данных на 01.01.2017 и на 01.01.2018 - «количество банкоматов КО с функцией приема наличных денег без использования платежных карт (их реквизитов)».</t>
  </si>
  <si>
    <t xml:space="preserve">Банкоматы банковских платежных агентов (субагентов) (индикатор 1.20) частично могут входить в состав индикаторов 1.16, 1.17, 1.18 и 1.19. В соответствии с определением банкомата (пункт 28 статьи 3 Федерального закона от 27.06.2011 № 161-ФЗ "О национальной платежной системе") все устройства банковских платежных агентов (за исключением касс) относятся к категории банкоматов (до 2016 года банкоматы и платежные терминалы). По показателям 1.20, 1.21, 1.23, 1.24 и 1.25 возможны корректировки данных за 2017 год в связи с тем, что на момент публикации данных Департаментом национальной платежной системы ряд запрошенных кредитных организаций не представили анкеты в Банк России. </t>
  </si>
  <si>
    <t>Количество профессиональных участников рынка ценных бумаг - кредитных организаций, открывших индивидуальные инвестиционные счета[7]</t>
  </si>
  <si>
    <t>По данным Витрины данных регуляторов финансовых рынков (ВДРФ) Московской Биржи.</t>
  </si>
  <si>
    <t>1.33.        </t>
  </si>
  <si>
    <t xml:space="preserve">1.33.1.  </t>
  </si>
  <si>
    <t>1.34.</t>
  </si>
  <si>
    <t>1.34.1.</t>
  </si>
  <si>
    <t>1.34.2.</t>
  </si>
  <si>
    <t>1.34.3.</t>
  </si>
  <si>
    <t>1.34.4.</t>
  </si>
  <si>
    <t>1.34.5.</t>
  </si>
  <si>
    <t>1.34.6.</t>
  </si>
  <si>
    <t>1.34.7.</t>
  </si>
  <si>
    <t>1.34.8.</t>
  </si>
  <si>
    <t xml:space="preserve">1.35. </t>
  </si>
  <si>
    <t>1.35.1.</t>
  </si>
  <si>
    <t>1.35.2.</t>
  </si>
  <si>
    <t>Количество банкоматов КО с функцией выдачи и/или приема наличных денег с использованием платежных карт (их реквизитов)[8]</t>
  </si>
  <si>
    <t xml:space="preserve">Количество банкоматов КО с функцией выдачи наличных денег с использованием платежных карт (их реквизитов)[8] </t>
  </si>
  <si>
    <t xml:space="preserve">Количество банкоматов КО с функцией приема наличных денег c использованием платежных карт (их реквизитов)[8] </t>
  </si>
  <si>
    <t>Количество банкоматов КО с функцией приема наличных денег без использования платежных карт (их реквизитов) (до 2016 года - платежные терминалы КО)[9]</t>
  </si>
  <si>
    <t>Количество банкоматов банковских платежных агентов (субагентов) [10]</t>
  </si>
  <si>
    <t>Количество офисов (филиалов и отделений) организаций федеральной почтовой связи, оказывающих платежные услуги[11]</t>
  </si>
  <si>
    <t>Индикатор 1.32: включаются платежные карты, выданные на территории данного региона.</t>
  </si>
  <si>
    <t>Количество платежных карт, эмитированных российскими КО[12]</t>
  </si>
  <si>
    <t>Доля взрослого населения, имеющего возможность воспользоваться хотя бы одним продуктом / услугой из базового набора финансовых услуг, в т.ч.[13]</t>
  </si>
  <si>
    <t>Доля взрослого населения, использующего не менее одного открытого счета физического лица в КО c учетом счетов по вкладам[14]</t>
  </si>
  <si>
    <t>Доля взрослого населения, интенсивно использующего счета физических лиц в КО[15]</t>
  </si>
  <si>
    <t>Доля взрослого населения, имеющего вклады в КО, размещенные средства в НФО (в форме договора займа)[16]</t>
  </si>
  <si>
    <t>Доля взрослого населения, размещавшего средства во вклады в КО или в НФО в форме договора займа [16]</t>
  </si>
  <si>
    <t>Объем кредитов, предоставленных КО физическим лицам-резидентам[17]</t>
  </si>
  <si>
    <t>Количество непогашенных займов субъектам малого и среднего предпринимательства, выданных НФО (МФО и КПК в СРО)[18], в т.ч.:</t>
  </si>
  <si>
    <t>Задолженность по кредитам, предоставленным КО субъектам малого и среднего предпринимательства, в т.ч.[17]:</t>
  </si>
  <si>
    <t>Объем кредитов, предоставленных КО субъектам малого и среднего предпринимательства, в т.ч. [17]:</t>
  </si>
  <si>
    <t>Количество электронных средств платежа для перевода электронных денежных средств[19]</t>
  </si>
  <si>
    <t>Количество электронных средств платежа для перевода электронных денежных средств, с использованием которых совершались операции с начала года[19]</t>
  </si>
  <si>
    <t>Количество безналичных платежей, совершенных физическими лицами[20]</t>
  </si>
  <si>
    <t>Объем безналичных платежей, совершенных физическими лицами[20]</t>
  </si>
  <si>
    <t>Количество платежей за товары (работы, услуги), совершенных с использованием платежных (расчетных и кредитных) карт, выданных российскими КО, на территории России[21]</t>
  </si>
  <si>
    <t>Объем платежей за товары (работы, услуги), совершенных с использованием платежных (расчетных и кредитных) карт, выданных российскими КО, на территории России[21]</t>
  </si>
  <si>
    <t>Только зарплатная карта[22]</t>
  </si>
  <si>
    <t>Количество заключенных договоров добровольного страхования жизни [23]</t>
  </si>
  <si>
    <t xml:space="preserve">Количество заключенных договоров страхования иного, чем добровольное страхование жизни (за исключением обязательного медицинского страхования), в т.ч. [23] </t>
  </si>
  <si>
    <t>Индекс, отражающий существование формальных внутренних и внешних механизмов урегулирования спорных ситуаций[24]</t>
  </si>
  <si>
    <t>Индекс раскрытия информации[25]</t>
  </si>
  <si>
    <t>Доля субъектов малого и среднего предпринимательства, у которых потребовали обеспечение при выдаче последнего кредита / займа в финансовых организациях за последний год[26]</t>
  </si>
  <si>
    <t>Индекс, отражающий информационные барьеры на кредитных рынках через возможность получения кредита[27]</t>
  </si>
  <si>
    <t>Количество жалоб потребителей финансовых услуг, связанных с деятельностью банков[28]</t>
  </si>
  <si>
    <t>Количество жалоб потребителей финансовых услуг, связанных с деятельностью МФО, КПК, СКПК и ломбардов[28]</t>
  </si>
  <si>
    <t>Индекс ценовой доступности финансовых услуг[29]</t>
  </si>
  <si>
    <t>Доля взрослого населения, отказавшегося от заключения договора добровольного страхования из-за его высокой стоимости[30]</t>
  </si>
  <si>
    <t>Доля взрослого населения, испытывающего недоверие к любым финансовым организациям (одновременно банкам, МФО, КПК, СКПК, ломбардам, субъектам страхового дела, негосударственным пенсионным фондам и брокерам)[31]</t>
  </si>
  <si>
    <t>Доля взрослого населения, считающего, что при оформлении кредита/займа за последние 12 месяцев им была предоставлена достоверная, понятная и достаточная информация о кредите/займе[32]</t>
  </si>
  <si>
    <t>Индикатор финансовых знаний[33]</t>
  </si>
  <si>
    <t>По характеристикам[34]</t>
  </si>
  <si>
    <t>По категориям каналов доступа[35]</t>
  </si>
  <si>
    <r>
      <t>Значительное увеличение по сравнению с данными опросов 2015-2017 годов доли взрослого населения, имеющего вклады в КО / размещавшего средства во вклады в КО, может быть связано с изменениями анкеты опроса взрослого населения. Так, в 2018 году понятие «вклад в банке» было разделено на 2 понятия «банковский вклад, по которому невозможно пополнение и проведение расходной операции» и «банковский вклад, по которому возможно пополнение и/или проведение расходной операции». Можно предположить, что часть населения</t>
    </r>
    <r>
      <rPr>
        <b/>
        <sz val="12"/>
        <color theme="1"/>
        <rFont val="Times New Roman"/>
        <family val="1"/>
        <charset val="204"/>
      </rPr>
      <t xml:space="preserve"> </t>
    </r>
    <r>
      <rPr>
        <sz val="12"/>
        <color theme="1"/>
        <rFont val="Times New Roman"/>
        <family val="1"/>
        <charset val="204"/>
      </rPr>
      <t xml:space="preserve">не смогла отличить вклады и текущие счета и соответственно указала, что имеет  «банковский вклад, по которому возможно пополнение и/или проведение расходной операции», хотя на самом деле это текущий счет. </t>
    </r>
  </si>
  <si>
    <t>Индикатор 3.11: индекс ценовой доступности финансовых услуг для населения оценивает долю потребителей, которых в отчетном периоде не удовлетворила стоимость базовых финансовых услуг и которые по этой причине отказались от их покупки. Итоговый индекс 3.11 рассчитывается как сумма значений показателей 3.11.1, 3.11.2, 3.11.3 и 3.11.4 (выраженных в числовом измерении от 0 до 1) и принимает значение от 0 (минимум) до 4 (максимум).</t>
  </si>
  <si>
    <t>Количество жалоб по кредитным финансовым организациям рассчитано  по месту нахождения заявителя. В 1 квартале 2017 года по кредитным организациям учтены только жалобы, рассмотренные Службой по защите прав потребителей и обеспечению доступности финансовых услуг, в связи с тем, что окончательный переход на новую систему работы с жалобами на финансовые организации в Банке России был завершен в конце 1 квартала 2017 года.</t>
  </si>
  <si>
    <t>4.8.1.</t>
  </si>
  <si>
    <t>4.8.2.</t>
  </si>
  <si>
    <t>4.8.3.</t>
  </si>
  <si>
    <t>4.8.4.</t>
  </si>
  <si>
    <t>4.8.5.</t>
  </si>
  <si>
    <t>4.8.6.</t>
  </si>
  <si>
    <t>4.8.7.</t>
  </si>
  <si>
    <t>4.8.8.</t>
  </si>
  <si>
    <t>4.8.9.</t>
  </si>
  <si>
    <t>4.8.10.</t>
  </si>
  <si>
    <t>4.8.11.</t>
  </si>
  <si>
    <t>4.8.12.</t>
  </si>
  <si>
    <t>4.8.13.</t>
  </si>
  <si>
    <t>4.8.14.</t>
  </si>
  <si>
    <t>4.8.15.</t>
  </si>
  <si>
    <t>4.8.16.</t>
  </si>
  <si>
    <t>4.8.17.</t>
  </si>
  <si>
    <t>4.8.18.</t>
  </si>
  <si>
    <t>4.8.19.</t>
  </si>
  <si>
    <t>4.8.20.</t>
  </si>
  <si>
    <t>4.8.21.</t>
  </si>
  <si>
    <t>4.8.22.</t>
  </si>
  <si>
    <t>4.8.23.</t>
  </si>
  <si>
    <t>4.8.24.</t>
  </si>
  <si>
    <t>4.8.25.</t>
  </si>
  <si>
    <t>4.8.26.</t>
  </si>
  <si>
    <t>4.8.27.</t>
  </si>
  <si>
    <t>4.8.28.</t>
  </si>
  <si>
    <t>4.8.29.</t>
  </si>
  <si>
    <t>4.8.30.</t>
  </si>
  <si>
    <t>Общий объем денежных расходов населения на покупку товаров и оплату услуг[37]</t>
  </si>
  <si>
    <t>Доля взрослого населения, готового начать регулярно пользоваться дистанционными каналами доступа к финансовым услугам при наличии такой возможности[36]</t>
  </si>
  <si>
    <t>Индикатор 4.10 рассчитывается только для взрослого населения, не использующего дистанционное обслуживание при помощи Интернет-банкинга или мобильного банкинга на постоянной основе.</t>
  </si>
  <si>
    <t>Индикаторы 4.6.1.1-4.6.1.4: доля взрослого населения, положительно оценившего (на 4 или 5 баллов из 5 максимальных) ту или иную характеристику различных каналов доступа к финансовым услугам («легкость доступа, есть везде», «приемлемая стоимость», «хороший уровень защиты, безопасность», «быстрый доступ, приемлемое время ожидания») хотя бы по одной из приведенных в 4.6.2 категорий каналов доступа.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</si>
</sst>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
  </numFmts>
  <fonts count="37" x14ac:knownFonts="1">
    <font>
      <sz val="11"/>
      <color theme="1"/>
      <name val="Calibri"/>
      <family val="2"/>
      <charset val="204"/>
      <scheme val="minor"/>
    </font>
    <font>
      <b/>
      <sz val="22"/>
      <color theme="1"/>
      <name val="Calibri"/>
      <family val="2"/>
      <charset val="204"/>
      <scheme val="minor"/>
    </font>
    <font>
      <b/>
      <sz val="12"/>
      <color theme="1"/>
      <name val="Times New Roman"/>
      <family val="1"/>
      <charset val="204"/>
    </font>
    <font>
      <sz val="12"/>
      <color theme="1"/>
      <name val="Times New Roman"/>
      <family val="1"/>
      <charset val="204"/>
    </font>
    <font>
      <b/>
      <sz val="12"/>
      <name val="Times New Roman"/>
      <family val="1"/>
      <charset val="204"/>
    </font>
    <font>
      <sz val="12"/>
      <name val="Times New Roman"/>
      <family val="1"/>
      <charset val="204"/>
    </font>
    <font>
      <sz val="11"/>
      <color indexed="8"/>
      <name val="Calibri"/>
      <family val="2"/>
      <charset val="204"/>
    </font>
    <font>
      <sz val="11"/>
      <color indexed="9"/>
      <name val="Calibri"/>
      <family val="2"/>
      <charset val="204"/>
    </font>
    <font>
      <sz val="11"/>
      <color theme="1"/>
      <name val="Calibri"/>
      <family val="2"/>
      <scheme val="minor"/>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Times New Roman"/>
      <family val="1"/>
      <charset val="204"/>
    </font>
    <font>
      <sz val="10"/>
      <name val="Arial"/>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u/>
      <sz val="22"/>
      <color theme="1"/>
      <name val="Times New Roman"/>
      <family val="1"/>
      <charset val="204"/>
    </font>
    <font>
      <sz val="16"/>
      <color theme="1"/>
      <name val="Times New Roman"/>
      <family val="1"/>
      <charset val="204"/>
    </font>
    <font>
      <u/>
      <sz val="11"/>
      <color theme="10"/>
      <name val="Calibri"/>
      <family val="2"/>
      <charset val="204"/>
      <scheme val="minor"/>
    </font>
    <font>
      <u/>
      <sz val="16"/>
      <color theme="10"/>
      <name val="Times New Roman"/>
      <family val="1"/>
      <charset val="204"/>
    </font>
    <font>
      <sz val="16"/>
      <name val="Times New Roman"/>
      <family val="1"/>
      <charset val="204"/>
    </font>
    <font>
      <u/>
      <sz val="16"/>
      <color rgb="FF0000FF"/>
      <name val="Times New Roman"/>
      <family val="1"/>
      <charset val="204"/>
    </font>
    <font>
      <i/>
      <sz val="16"/>
      <color theme="1"/>
      <name val="Times New Roman"/>
      <family val="1"/>
      <charset val="204"/>
    </font>
    <font>
      <sz val="16"/>
      <color rgb="FF000000"/>
      <name val="Times New Roman"/>
      <family val="1"/>
      <charset val="204"/>
    </font>
    <font>
      <vertAlign val="superscript"/>
      <sz val="16"/>
      <color theme="1"/>
      <name val="Times New Roman"/>
      <family val="1"/>
      <charset val="204"/>
    </font>
    <font>
      <b/>
      <sz val="16"/>
      <color theme="1"/>
      <name val="Times New Roman"/>
      <family val="1"/>
      <charset val="204"/>
    </font>
    <font>
      <b/>
      <sz val="11"/>
      <color theme="1"/>
      <name val="Calibri"/>
      <family val="2"/>
      <charset val="204"/>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B8CCE4"/>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9">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0" borderId="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9" fillId="7" borderId="8" applyNumberFormat="0" applyAlignment="0" applyProtection="0"/>
    <xf numFmtId="0" fontId="9" fillId="7" borderId="8" applyNumberFormat="0" applyAlignment="0" applyProtection="0"/>
    <xf numFmtId="0" fontId="9" fillId="7" borderId="8" applyNumberFormat="0" applyAlignment="0" applyProtection="0"/>
    <xf numFmtId="0" fontId="9" fillId="7" borderId="8" applyNumberFormat="0" applyAlignment="0" applyProtection="0"/>
    <xf numFmtId="0" fontId="9" fillId="7" borderId="8" applyNumberFormat="0" applyAlignment="0" applyProtection="0"/>
    <xf numFmtId="0" fontId="10" fillId="20" borderId="9" applyNumberFormat="0" applyAlignment="0" applyProtection="0"/>
    <xf numFmtId="0" fontId="10" fillId="20" borderId="9" applyNumberFormat="0" applyAlignment="0" applyProtection="0"/>
    <xf numFmtId="0" fontId="10" fillId="20" borderId="9" applyNumberFormat="0" applyAlignment="0" applyProtection="0"/>
    <xf numFmtId="0" fontId="10" fillId="20" borderId="9" applyNumberFormat="0" applyAlignment="0" applyProtection="0"/>
    <xf numFmtId="0" fontId="10" fillId="20" borderId="9" applyNumberFormat="0" applyAlignment="0" applyProtection="0"/>
    <xf numFmtId="0" fontId="11" fillId="20" borderId="8" applyNumberFormat="0" applyAlignment="0" applyProtection="0"/>
    <xf numFmtId="0" fontId="11" fillId="20" borderId="8" applyNumberFormat="0" applyAlignment="0" applyProtection="0"/>
    <xf numFmtId="0" fontId="11" fillId="20" borderId="8" applyNumberFormat="0" applyAlignment="0" applyProtection="0"/>
    <xf numFmtId="0" fontId="11" fillId="20" borderId="8" applyNumberFormat="0" applyAlignment="0" applyProtection="0"/>
    <xf numFmtId="0" fontId="11" fillId="20" borderId="8" applyNumberFormat="0" applyAlignment="0" applyProtection="0"/>
    <xf numFmtId="0" fontId="12" fillId="0" borderId="10" applyNumberFormat="0" applyFill="0" applyAlignment="0" applyProtection="0"/>
    <xf numFmtId="0" fontId="13" fillId="0" borderId="11" applyNumberFormat="0" applyFill="0" applyAlignment="0" applyProtection="0"/>
    <xf numFmtId="0" fontId="14" fillId="0" borderId="12" applyNumberFormat="0" applyFill="0" applyAlignment="0" applyProtection="0"/>
    <xf numFmtId="0" fontId="14" fillId="0" borderId="0" applyNumberFormat="0" applyFill="0" applyBorder="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6" fillId="21" borderId="14" applyNumberFormat="0" applyAlignment="0" applyProtection="0"/>
    <xf numFmtId="0" fontId="17" fillId="0" borderId="0" applyNumberFormat="0" applyFill="0" applyBorder="0" applyAlignment="0" applyProtection="0"/>
    <xf numFmtId="0" fontId="18" fillId="22" borderId="0" applyNumberFormat="0" applyBorder="0" applyAlignment="0" applyProtection="0"/>
    <xf numFmtId="0" fontId="6" fillId="0" borderId="0"/>
    <xf numFmtId="0" fontId="19"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3" borderId="0" applyNumberFormat="0" applyBorder="0" applyAlignment="0" applyProtection="0"/>
    <xf numFmtId="0" fontId="22" fillId="0" borderId="0" applyNumberFormat="0" applyFill="0" applyBorder="0" applyAlignment="0" applyProtection="0"/>
    <xf numFmtId="0" fontId="6" fillId="23" borderId="15" applyNumberFormat="0" applyFont="0" applyAlignment="0" applyProtection="0"/>
    <xf numFmtId="0" fontId="6" fillId="23" borderId="15" applyNumberFormat="0" applyFont="0" applyAlignment="0" applyProtection="0"/>
    <xf numFmtId="0" fontId="6" fillId="23" borderId="15" applyNumberFormat="0" applyFont="0" applyAlignment="0" applyProtection="0"/>
    <xf numFmtId="0" fontId="6" fillId="23" borderId="15" applyNumberFormat="0" applyFont="0" applyAlignment="0" applyProtection="0"/>
    <xf numFmtId="0" fontId="6" fillId="23" borderId="15" applyNumberFormat="0" applyFont="0" applyAlignment="0" applyProtection="0"/>
    <xf numFmtId="0" fontId="19" fillId="23" borderId="15" applyNumberFormat="0" applyFont="0" applyAlignment="0" applyProtection="0"/>
    <xf numFmtId="0" fontId="19" fillId="23" borderId="15" applyNumberFormat="0" applyFont="0" applyAlignment="0" applyProtection="0"/>
    <xf numFmtId="0" fontId="19" fillId="23" borderId="15" applyNumberFormat="0" applyFont="0" applyAlignment="0" applyProtection="0"/>
    <xf numFmtId="0" fontId="19" fillId="23" borderId="15" applyNumberFormat="0" applyFont="0" applyAlignment="0" applyProtection="0"/>
    <xf numFmtId="0" fontId="19" fillId="23" borderId="15" applyNumberFormat="0" applyFont="0" applyAlignment="0" applyProtection="0"/>
    <xf numFmtId="0" fontId="23" fillId="0" borderId="16" applyNumberFormat="0" applyFill="0" applyAlignment="0" applyProtection="0"/>
    <xf numFmtId="0" fontId="24" fillId="0" borderId="0" applyNumberFormat="0" applyFill="0" applyBorder="0" applyAlignment="0" applyProtection="0"/>
    <xf numFmtId="0" fontId="25" fillId="4" borderId="0" applyNumberFormat="0" applyBorder="0" applyAlignment="0" applyProtection="0"/>
    <xf numFmtId="0" fontId="28" fillId="0" borderId="0" applyNumberFormat="0" applyFill="0" applyBorder="0" applyAlignment="0" applyProtection="0"/>
    <xf numFmtId="0" fontId="8" fillId="0" borderId="0"/>
    <xf numFmtId="0" fontId="8" fillId="0" borderId="0"/>
    <xf numFmtId="0" fontId="8" fillId="0" borderId="0"/>
    <xf numFmtId="0" fontId="8" fillId="0" borderId="0"/>
  </cellStyleXfs>
  <cellXfs count="155">
    <xf numFmtId="0" fontId="0" fillId="0" borderId="0" xfId="0"/>
    <xf numFmtId="0" fontId="0" fillId="0" borderId="0" xfId="0" applyAlignment="1">
      <alignment horizontal="left" vertical="top"/>
    </xf>
    <xf numFmtId="0" fontId="0" fillId="0" borderId="0" xfId="0" applyAlignment="1">
      <alignment horizontal="left" vertical="top" wrapText="1"/>
    </xf>
    <xf numFmtId="0" fontId="2" fillId="0" borderId="0" xfId="0" applyFont="1" applyFill="1" applyAlignment="1">
      <alignment horizontal="justify" vertical="center"/>
    </xf>
    <xf numFmtId="0" fontId="3" fillId="0" borderId="0" xfId="0" applyFont="1" applyFill="1"/>
    <xf numFmtId="0" fontId="3"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Alignment="1">
      <alignment horizontal="left"/>
    </xf>
    <xf numFmtId="0" fontId="3" fillId="0" borderId="0" xfId="0" applyFont="1" applyFill="1" applyAlignment="1">
      <alignment horizontal="left"/>
    </xf>
    <xf numFmtId="0" fontId="3" fillId="0" borderId="3" xfId="0" applyFont="1" applyFill="1" applyBorder="1" applyAlignment="1">
      <alignment horizontal="justify" vertical="center" wrapText="1"/>
    </xf>
    <xf numFmtId="0" fontId="2" fillId="0" borderId="3" xfId="0" applyFont="1" applyFill="1" applyBorder="1" applyAlignment="1">
      <alignment horizontal="left" vertical="top"/>
    </xf>
    <xf numFmtId="0" fontId="27" fillId="0" borderId="5"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27" fillId="0" borderId="3" xfId="0" applyFont="1" applyFill="1" applyBorder="1" applyAlignment="1">
      <alignment horizontal="left" vertical="center" wrapText="1"/>
    </xf>
    <xf numFmtId="3" fontId="27" fillId="0" borderId="5" xfId="0" applyNumberFormat="1" applyFont="1" applyFill="1" applyBorder="1" applyAlignment="1">
      <alignment horizontal="left" vertical="center" wrapText="1"/>
    </xf>
    <xf numFmtId="0" fontId="32" fillId="0" borderId="5" xfId="0" applyFont="1" applyFill="1" applyBorder="1" applyAlignment="1">
      <alignment horizontal="center" vertical="center" wrapText="1"/>
    </xf>
    <xf numFmtId="0" fontId="0" fillId="0" borderId="5" xfId="0" applyFill="1" applyBorder="1"/>
    <xf numFmtId="0" fontId="27" fillId="0" borderId="5" xfId="0" applyFont="1" applyFill="1" applyBorder="1" applyAlignment="1">
      <alignment horizontal="left" vertical="center" wrapText="1"/>
    </xf>
    <xf numFmtId="0" fontId="29" fillId="0" borderId="6" xfId="74" applyFont="1" applyFill="1" applyBorder="1" applyAlignment="1">
      <alignment horizontal="left" vertical="center" wrapText="1"/>
    </xf>
    <xf numFmtId="17" fontId="27" fillId="0" borderId="5" xfId="0" applyNumberFormat="1" applyFont="1" applyFill="1" applyBorder="1" applyAlignment="1">
      <alignment horizontal="left" vertical="center" wrapText="1"/>
    </xf>
    <xf numFmtId="0" fontId="27" fillId="0" borderId="5" xfId="0" applyFont="1" applyFill="1" applyBorder="1" applyAlignment="1">
      <alignment vertical="center" wrapText="1"/>
    </xf>
    <xf numFmtId="0" fontId="33" fillId="0" borderId="5" xfId="0" applyFont="1" applyFill="1" applyBorder="1" applyAlignment="1">
      <alignment vertical="center" wrapText="1"/>
    </xf>
    <xf numFmtId="0" fontId="33" fillId="0" borderId="5" xfId="0" applyFont="1" applyFill="1" applyBorder="1" applyAlignment="1">
      <alignment horizontal="right" vertical="center" wrapText="1"/>
    </xf>
    <xf numFmtId="0" fontId="27" fillId="0" borderId="5" xfId="0" applyFont="1" applyFill="1" applyBorder="1" applyAlignment="1">
      <alignment horizontal="right" vertical="center" wrapText="1"/>
    </xf>
    <xf numFmtId="0" fontId="29" fillId="0" borderId="5" xfId="74" applyFont="1" applyFill="1" applyBorder="1" applyAlignment="1">
      <alignment horizontal="left" vertical="center" wrapText="1"/>
    </xf>
    <xf numFmtId="0" fontId="29" fillId="0" borderId="6" xfId="74" applyFont="1" applyFill="1" applyBorder="1" applyAlignment="1">
      <alignment horizontal="center" vertical="center" wrapText="1"/>
    </xf>
    <xf numFmtId="0" fontId="32" fillId="0" borderId="3" xfId="0" applyFont="1" applyFill="1" applyBorder="1" applyAlignment="1">
      <alignment horizontal="left" vertical="center" wrapText="1"/>
    </xf>
    <xf numFmtId="0" fontId="29" fillId="0" borderId="5" xfId="74" applyFont="1" applyFill="1" applyBorder="1" applyAlignment="1">
      <alignment horizontal="center" vertical="center" wrapText="1"/>
    </xf>
    <xf numFmtId="2" fontId="27" fillId="0" borderId="5" xfId="0" applyNumberFormat="1" applyFont="1" applyFill="1" applyBorder="1" applyAlignment="1">
      <alignment horizontal="left" vertical="center" wrapText="1"/>
    </xf>
    <xf numFmtId="0" fontId="30" fillId="0" borderId="5" xfId="0" applyFont="1" applyFill="1" applyBorder="1" applyAlignment="1">
      <alignment horizontal="right" vertical="center" wrapText="1"/>
    </xf>
    <xf numFmtId="0" fontId="27" fillId="0" borderId="19"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7" fillId="24" borderId="5" xfId="0" applyFont="1" applyFill="1" applyBorder="1" applyAlignment="1">
      <alignment horizontal="right" vertical="center" wrapText="1"/>
    </xf>
    <xf numFmtId="0" fontId="27" fillId="24" borderId="5"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5" xfId="74" applyFont="1" applyFill="1" applyBorder="1" applyAlignment="1">
      <alignment horizontal="right" vertical="center" wrapText="1"/>
    </xf>
    <xf numFmtId="0" fontId="32" fillId="0" borderId="19" xfId="0" applyFont="1" applyFill="1" applyBorder="1" applyAlignment="1">
      <alignment horizontal="center" vertical="center" wrapText="1"/>
    </xf>
    <xf numFmtId="0" fontId="27" fillId="0" borderId="5" xfId="74" applyFont="1" applyFill="1" applyBorder="1" applyAlignment="1">
      <alignment horizontal="left" vertical="center" wrapText="1"/>
    </xf>
    <xf numFmtId="164" fontId="27" fillId="0" borderId="5" xfId="0" applyNumberFormat="1" applyFont="1" applyFill="1" applyBorder="1" applyAlignment="1">
      <alignment horizontal="left" vertical="center" wrapText="1"/>
    </xf>
    <xf numFmtId="0" fontId="27" fillId="0" borderId="5" xfId="74" applyFont="1" applyFill="1" applyBorder="1" applyAlignment="1">
      <alignment horizontal="right" vertical="center" wrapText="1"/>
    </xf>
    <xf numFmtId="4" fontId="30" fillId="0" borderId="5" xfId="53" applyNumberFormat="1" applyFont="1" applyBorder="1" applyAlignment="1">
      <alignment vertical="center" wrapText="1"/>
    </xf>
    <xf numFmtId="0" fontId="27" fillId="0" borderId="5"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5" xfId="0" applyFont="1" applyFill="1" applyBorder="1" applyAlignment="1">
      <alignment horizontal="left" vertical="center" wrapText="1"/>
    </xf>
    <xf numFmtId="1" fontId="27" fillId="0" borderId="5" xfId="0" applyNumberFormat="1" applyFont="1" applyFill="1" applyBorder="1" applyAlignment="1">
      <alignment horizontal="left" vertical="center" wrapText="1"/>
    </xf>
    <xf numFmtId="4" fontId="27" fillId="0" borderId="5" xfId="0" applyNumberFormat="1" applyFont="1" applyFill="1" applyBorder="1" applyAlignment="1">
      <alignment horizontal="left" vertical="center" wrapText="1"/>
    </xf>
    <xf numFmtId="0" fontId="2" fillId="0" borderId="22" xfId="0" applyFont="1" applyFill="1" applyBorder="1" applyAlignment="1">
      <alignment horizontal="left" vertical="top"/>
    </xf>
    <xf numFmtId="0" fontId="27" fillId="0" borderId="5"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5" xfId="0" applyFont="1" applyFill="1" applyBorder="1" applyAlignment="1">
      <alignment horizontal="center" vertical="center" wrapText="1"/>
    </xf>
    <xf numFmtId="3" fontId="27" fillId="0" borderId="19" xfId="0" applyNumberFormat="1" applyFont="1" applyFill="1" applyBorder="1" applyAlignment="1">
      <alignment horizontal="left" vertical="center" wrapText="1"/>
    </xf>
    <xf numFmtId="3" fontId="27" fillId="0" borderId="5" xfId="0" applyNumberFormat="1" applyFont="1" applyFill="1" applyBorder="1" applyAlignment="1">
      <alignment horizontal="right" vertical="center" wrapText="1"/>
    </xf>
    <xf numFmtId="165" fontId="27" fillId="0" borderId="5" xfId="0" applyNumberFormat="1" applyFont="1" applyFill="1" applyBorder="1" applyAlignment="1">
      <alignment horizontal="right" vertical="center" wrapText="1"/>
    </xf>
    <xf numFmtId="0" fontId="27" fillId="0" borderId="5" xfId="0" applyFont="1" applyFill="1" applyBorder="1" applyAlignment="1">
      <alignment horizontal="left" vertical="center" wrapText="1"/>
    </xf>
    <xf numFmtId="2" fontId="27" fillId="0" borderId="5" xfId="0" applyNumberFormat="1" applyFont="1" applyFill="1" applyBorder="1" applyAlignment="1">
      <alignment horizontal="right" vertical="center" wrapText="1"/>
    </xf>
    <xf numFmtId="166" fontId="33" fillId="0" borderId="25" xfId="76" applyNumberFormat="1" applyFont="1" applyFill="1" applyBorder="1" applyAlignment="1">
      <alignment horizontal="left" vertical="center"/>
    </xf>
    <xf numFmtId="0" fontId="27" fillId="0" borderId="5" xfId="0" applyFont="1" applyFill="1" applyBorder="1" applyAlignment="1">
      <alignment horizontal="left" vertical="center" wrapText="1"/>
    </xf>
    <xf numFmtId="4" fontId="27" fillId="0" borderId="5" xfId="0" applyNumberFormat="1" applyFont="1" applyFill="1" applyBorder="1" applyAlignment="1">
      <alignment horizontal="right" vertical="center" wrapText="1"/>
    </xf>
    <xf numFmtId="0" fontId="27" fillId="0" borderId="5"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0" fillId="0" borderId="0" xfId="0" applyFill="1"/>
    <xf numFmtId="0" fontId="32" fillId="0" borderId="5"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5" xfId="0" applyFont="1" applyFill="1" applyBorder="1" applyAlignment="1">
      <alignment horizontal="center" vertical="center" wrapText="1"/>
    </xf>
    <xf numFmtId="164" fontId="27" fillId="0" borderId="5" xfId="0" applyNumberFormat="1" applyFont="1" applyFill="1" applyBorder="1" applyAlignment="1">
      <alignment horizontal="right" vertical="center" wrapText="1"/>
    </xf>
    <xf numFmtId="165" fontId="27" fillId="0" borderId="5" xfId="0" applyNumberFormat="1" applyFont="1" applyFill="1" applyBorder="1" applyAlignment="1">
      <alignment horizontal="left" vertical="center" wrapText="1"/>
    </xf>
    <xf numFmtId="0" fontId="27" fillId="0" borderId="5" xfId="0" applyFont="1" applyFill="1" applyBorder="1" applyAlignment="1">
      <alignment horizontal="left" vertical="center" wrapText="1"/>
    </xf>
    <xf numFmtId="0" fontId="29" fillId="0" borderId="5" xfId="74" applyFont="1" applyFill="1" applyBorder="1" applyAlignment="1">
      <alignment horizontal="right" vertical="center" wrapText="1"/>
    </xf>
    <xf numFmtId="0" fontId="27" fillId="0" borderId="5" xfId="0" applyFont="1" applyFill="1" applyBorder="1" applyAlignment="1">
      <alignment horizontal="left" vertical="center" wrapText="1"/>
    </xf>
    <xf numFmtId="0" fontId="27" fillId="0" borderId="22" xfId="0" applyFont="1" applyFill="1" applyBorder="1" applyAlignment="1">
      <alignment horizontal="left" vertical="center" wrapText="1"/>
    </xf>
    <xf numFmtId="0" fontId="33" fillId="0" borderId="5" xfId="0" applyFont="1" applyFill="1" applyBorder="1" applyAlignment="1">
      <alignment horizontal="left" vertical="top" wrapText="1"/>
    </xf>
    <xf numFmtId="0" fontId="27" fillId="0" borderId="5"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19" xfId="0" applyFont="1" applyFill="1" applyBorder="1" applyAlignment="1">
      <alignment horizontal="right" vertical="center" wrapText="1"/>
    </xf>
    <xf numFmtId="0" fontId="27" fillId="0" borderId="5"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25" borderId="5" xfId="0" applyFont="1" applyFill="1" applyBorder="1" applyAlignment="1">
      <alignment horizontal="left" vertical="center" wrapText="1"/>
    </xf>
    <xf numFmtId="0" fontId="27" fillId="25" borderId="21" xfId="0" applyFont="1" applyFill="1" applyBorder="1" applyAlignment="1">
      <alignment horizontal="left" vertical="center" wrapText="1"/>
    </xf>
    <xf numFmtId="3" fontId="27" fillId="25" borderId="5" xfId="0" applyNumberFormat="1" applyFont="1" applyFill="1" applyBorder="1" applyAlignment="1">
      <alignment horizontal="left" vertical="center" wrapText="1"/>
    </xf>
    <xf numFmtId="1" fontId="27" fillId="25" borderId="5" xfId="0" applyNumberFormat="1" applyFont="1" applyFill="1" applyBorder="1" applyAlignment="1">
      <alignment horizontal="left" vertical="center" wrapText="1"/>
    </xf>
    <xf numFmtId="3" fontId="27" fillId="25" borderId="19" xfId="0" applyNumberFormat="1" applyFont="1" applyFill="1" applyBorder="1" applyAlignment="1">
      <alignment horizontal="left" vertical="center" wrapText="1"/>
    </xf>
    <xf numFmtId="2" fontId="27" fillId="25" borderId="5" xfId="0" applyNumberFormat="1" applyFont="1" applyFill="1" applyBorder="1" applyAlignment="1">
      <alignment horizontal="left" vertical="center" wrapText="1"/>
    </xf>
    <xf numFmtId="2" fontId="27" fillId="25" borderId="5" xfId="0" applyNumberFormat="1" applyFont="1" applyFill="1" applyBorder="1" applyAlignment="1">
      <alignment horizontal="right" vertical="center" wrapText="1"/>
    </xf>
    <xf numFmtId="0" fontId="27" fillId="25" borderId="5" xfId="0" applyFont="1" applyFill="1" applyBorder="1" applyAlignment="1">
      <alignment horizontal="right" vertical="center" wrapText="1"/>
    </xf>
    <xf numFmtId="0" fontId="0" fillId="25" borderId="0" xfId="0" applyFill="1"/>
    <xf numFmtId="3" fontId="27" fillId="25" borderId="5" xfId="0" applyNumberFormat="1" applyFont="1" applyFill="1" applyBorder="1" applyAlignment="1">
      <alignment horizontal="right" vertical="center" wrapText="1"/>
    </xf>
    <xf numFmtId="164" fontId="27" fillId="25" borderId="5" xfId="0" applyNumberFormat="1" applyFont="1" applyFill="1" applyBorder="1" applyAlignment="1">
      <alignment horizontal="left" vertical="center" wrapText="1"/>
    </xf>
    <xf numFmtId="4" fontId="30" fillId="25" borderId="5" xfId="53" applyNumberFormat="1" applyFont="1" applyFill="1" applyBorder="1" applyAlignment="1">
      <alignment horizontal="left" vertical="center" wrapText="1"/>
    </xf>
    <xf numFmtId="4" fontId="30" fillId="25" borderId="5" xfId="53" applyNumberFormat="1" applyFont="1" applyFill="1" applyBorder="1" applyAlignment="1">
      <alignment vertical="center" wrapText="1"/>
    </xf>
    <xf numFmtId="1" fontId="27" fillId="25" borderId="5" xfId="0" applyNumberFormat="1" applyFont="1" applyFill="1" applyBorder="1" applyAlignment="1">
      <alignment horizontal="right" vertical="center" wrapText="1"/>
    </xf>
    <xf numFmtId="164" fontId="27" fillId="25" borderId="5" xfId="0" applyNumberFormat="1" applyFont="1" applyFill="1" applyBorder="1" applyAlignment="1">
      <alignment horizontal="right" vertical="center" wrapText="1"/>
    </xf>
    <xf numFmtId="165" fontId="27" fillId="25" borderId="5" xfId="0" applyNumberFormat="1" applyFont="1" applyFill="1" applyBorder="1" applyAlignment="1">
      <alignment horizontal="left" vertical="center" wrapText="1"/>
    </xf>
    <xf numFmtId="4" fontId="30" fillId="25" borderId="5" xfId="0" applyNumberFormat="1" applyFont="1" applyFill="1" applyBorder="1" applyAlignment="1">
      <alignment horizontal="left" vertical="center" wrapText="1"/>
    </xf>
    <xf numFmtId="4" fontId="30" fillId="25" borderId="5" xfId="0" applyNumberFormat="1" applyFont="1" applyFill="1" applyBorder="1" applyAlignment="1">
      <alignment vertical="center" wrapText="1"/>
    </xf>
    <xf numFmtId="165" fontId="27" fillId="25" borderId="5" xfId="0" applyNumberFormat="1" applyFont="1" applyFill="1" applyBorder="1" applyAlignment="1">
      <alignment horizontal="right" vertical="center" wrapText="1"/>
    </xf>
    <xf numFmtId="4" fontId="27" fillId="25" borderId="5" xfId="0" applyNumberFormat="1" applyFont="1" applyFill="1" applyBorder="1" applyAlignment="1">
      <alignment horizontal="left" vertical="center" wrapText="1"/>
    </xf>
    <xf numFmtId="4" fontId="30" fillId="25" borderId="5" xfId="0" applyNumberFormat="1" applyFont="1" applyFill="1" applyBorder="1" applyAlignment="1">
      <alignment horizontal="right" vertical="center" wrapText="1"/>
    </xf>
    <xf numFmtId="4" fontId="27" fillId="25" borderId="5" xfId="0" applyNumberFormat="1" applyFont="1" applyFill="1" applyBorder="1" applyAlignment="1">
      <alignment horizontal="right" vertical="center" wrapText="1"/>
    </xf>
    <xf numFmtId="2" fontId="30" fillId="25" borderId="5" xfId="0" applyNumberFormat="1"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5" xfId="0" applyFont="1" applyFill="1" applyBorder="1" applyAlignment="1">
      <alignment horizontal="left" vertical="center" wrapText="1"/>
    </xf>
    <xf numFmtId="1" fontId="27" fillId="24" borderId="5" xfId="0" applyNumberFormat="1"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26" xfId="0" applyFont="1" applyFill="1" applyBorder="1" applyAlignment="1">
      <alignment horizontal="left" vertical="center" wrapText="1"/>
    </xf>
    <xf numFmtId="0" fontId="27" fillId="0" borderId="27" xfId="0" applyFont="1" applyFill="1" applyBorder="1" applyAlignment="1">
      <alignment horizontal="left" vertical="center" wrapText="1"/>
    </xf>
    <xf numFmtId="0" fontId="27" fillId="0" borderId="5" xfId="0" applyFont="1" applyFill="1" applyBorder="1" applyAlignment="1">
      <alignment horizontal="left" vertical="center" wrapText="1"/>
    </xf>
    <xf numFmtId="1" fontId="35" fillId="25" borderId="5" xfId="0" applyNumberFormat="1" applyFont="1" applyFill="1" applyBorder="1" applyAlignment="1">
      <alignment horizontal="left" vertical="center" wrapText="1"/>
    </xf>
    <xf numFmtId="1" fontId="35" fillId="24" borderId="5" xfId="0" applyNumberFormat="1" applyFont="1" applyFill="1" applyBorder="1" applyAlignment="1">
      <alignment horizontal="left" vertical="center" wrapText="1"/>
    </xf>
    <xf numFmtId="164" fontId="35" fillId="25" borderId="5" xfId="0" applyNumberFormat="1" applyFont="1" applyFill="1" applyBorder="1" applyAlignment="1">
      <alignment horizontal="left" vertical="center" wrapText="1"/>
    </xf>
    <xf numFmtId="0" fontId="3" fillId="0" borderId="5" xfId="0" applyFont="1" applyFill="1" applyBorder="1" applyAlignment="1">
      <alignment horizontal="left" vertical="top" wrapText="1"/>
    </xf>
    <xf numFmtId="0" fontId="3" fillId="0" borderId="1" xfId="0" applyFont="1" applyFill="1" applyBorder="1" applyAlignment="1">
      <alignment horizontal="left" vertical="top" wrapTex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4"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1" xfId="0" applyFont="1" applyFill="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 xfId="0" applyFont="1" applyFill="1" applyBorder="1" applyAlignment="1">
      <alignment horizontal="left" vertical="top" wrapText="1"/>
    </xf>
    <xf numFmtId="0" fontId="3" fillId="0" borderId="23"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26" fillId="0" borderId="0" xfId="0" applyFont="1" applyFill="1" applyAlignment="1">
      <alignment horizontal="center"/>
    </xf>
    <xf numFmtId="0" fontId="27" fillId="0" borderId="17"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9" fillId="0" borderId="6" xfId="74" applyFont="1" applyFill="1" applyBorder="1" applyAlignment="1">
      <alignment horizontal="center" vertical="center" wrapText="1"/>
    </xf>
    <xf numFmtId="0" fontId="29" fillId="0" borderId="19" xfId="74"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29" fillId="0" borderId="1" xfId="74" applyFont="1" applyFill="1" applyBorder="1" applyAlignment="1">
      <alignment horizontal="center" vertical="center" wrapText="1"/>
    </xf>
    <xf numFmtId="0" fontId="29" fillId="0" borderId="2" xfId="74" applyFont="1" applyFill="1" applyBorder="1" applyAlignment="1">
      <alignment horizontal="center" vertical="center" wrapText="1"/>
    </xf>
    <xf numFmtId="0" fontId="29" fillId="0" borderId="3" xfId="74" applyFont="1" applyFill="1" applyBorder="1" applyAlignment="1">
      <alignment horizontal="center" vertical="center" wrapText="1"/>
    </xf>
    <xf numFmtId="0" fontId="27" fillId="0" borderId="5" xfId="0" applyFont="1" applyFill="1" applyBorder="1" applyAlignment="1">
      <alignment horizontal="left" vertical="center" wrapText="1"/>
    </xf>
    <xf numFmtId="0" fontId="27" fillId="0" borderId="5" xfId="0" applyFont="1" applyFill="1" applyBorder="1" applyAlignment="1">
      <alignment horizontal="left" vertical="top" wrapText="1"/>
    </xf>
    <xf numFmtId="0" fontId="32" fillId="0" borderId="5" xfId="0" applyFont="1" applyFill="1" applyBorder="1" applyAlignment="1">
      <alignment horizontal="left" vertical="center" wrapText="1"/>
    </xf>
    <xf numFmtId="0" fontId="26" fillId="0" borderId="5" xfId="0" applyFont="1" applyFill="1" applyBorder="1" applyAlignment="1">
      <alignment horizontal="center"/>
    </xf>
    <xf numFmtId="0" fontId="27" fillId="0" borderId="5" xfId="0" applyFont="1" applyFill="1" applyBorder="1" applyAlignment="1">
      <alignment horizontal="center" vertical="center" wrapText="1"/>
    </xf>
    <xf numFmtId="0" fontId="29" fillId="0" borderId="5" xfId="74" applyFont="1" applyFill="1" applyBorder="1" applyAlignment="1">
      <alignment horizontal="center" vertical="center" wrapText="1"/>
    </xf>
    <xf numFmtId="0" fontId="32" fillId="0" borderId="20" xfId="0" applyFont="1" applyFill="1" applyBorder="1" applyAlignment="1">
      <alignment horizontal="left" vertical="center" wrapText="1"/>
    </xf>
    <xf numFmtId="0" fontId="32" fillId="0" borderId="4" xfId="0" applyFont="1" applyFill="1" applyBorder="1" applyAlignment="1">
      <alignment horizontal="left" vertical="center" wrapText="1"/>
    </xf>
    <xf numFmtId="0" fontId="32" fillId="0" borderId="18" xfId="0" applyFont="1" applyFill="1" applyBorder="1" applyAlignment="1">
      <alignment horizontal="left" vertical="center" wrapText="1"/>
    </xf>
    <xf numFmtId="0" fontId="26" fillId="0" borderId="4" xfId="0" applyFont="1" applyFill="1" applyBorder="1" applyAlignment="1">
      <alignment horizontal="center"/>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35" fillId="0" borderId="5" xfId="0" applyFont="1" applyFill="1" applyBorder="1" applyAlignment="1">
      <alignment horizontal="center" vertical="center" wrapText="1"/>
    </xf>
    <xf numFmtId="0" fontId="36" fillId="0" borderId="5" xfId="0" applyFont="1" applyFill="1" applyBorder="1" applyAlignment="1">
      <alignment horizontal="center" vertical="center" wrapText="1"/>
    </xf>
  </cellXfs>
  <cellStyles count="79">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tyle1501597710134" xfId="19"/>
    <cellStyle name="style1526916717210" xfId="75"/>
    <cellStyle name="style1526916717234" xfId="76"/>
    <cellStyle name="style1527522687759" xfId="77"/>
    <cellStyle name="style1527522687790" xfId="78"/>
    <cellStyle name="Акцент1 2" xfId="20"/>
    <cellStyle name="Акцент2 2" xfId="21"/>
    <cellStyle name="Акцент3 2" xfId="22"/>
    <cellStyle name="Акцент4 2" xfId="23"/>
    <cellStyle name="Акцент5 2" xfId="24"/>
    <cellStyle name="Акцент6 2" xfId="25"/>
    <cellStyle name="Ввод  2" xfId="26"/>
    <cellStyle name="Ввод  2 2" xfId="27"/>
    <cellStyle name="Ввод  2 3" xfId="28"/>
    <cellStyle name="Ввод  2 4" xfId="29"/>
    <cellStyle name="Ввод  2 5" xfId="30"/>
    <cellStyle name="Вывод 2" xfId="31"/>
    <cellStyle name="Вывод 2 2" xfId="32"/>
    <cellStyle name="Вывод 2 3" xfId="33"/>
    <cellStyle name="Вывод 2 4" xfId="34"/>
    <cellStyle name="Вывод 2 5" xfId="35"/>
    <cellStyle name="Вычисление 2" xfId="36"/>
    <cellStyle name="Вычисление 2 2" xfId="37"/>
    <cellStyle name="Вычисление 2 3" xfId="38"/>
    <cellStyle name="Вычисление 2 4" xfId="39"/>
    <cellStyle name="Вычисление 2 5" xfId="40"/>
    <cellStyle name="Гиперссылка" xfId="74" builtinId="8"/>
    <cellStyle name="Заголовок 1 2" xfId="41"/>
    <cellStyle name="Заголовок 2 2" xfId="42"/>
    <cellStyle name="Заголовок 3 2" xfId="43"/>
    <cellStyle name="Заголовок 4 2" xfId="44"/>
    <cellStyle name="Итог 2" xfId="45"/>
    <cellStyle name="Итог 2 2" xfId="46"/>
    <cellStyle name="Итог 2 3" xfId="47"/>
    <cellStyle name="Итог 2 4" xfId="48"/>
    <cellStyle name="Итог 2 5" xfId="49"/>
    <cellStyle name="Контрольная ячейка 2" xfId="50"/>
    <cellStyle name="Название 2" xfId="51"/>
    <cellStyle name="Нейтральный 2" xfId="52"/>
    <cellStyle name="Обычный" xfId="0" builtinId="0"/>
    <cellStyle name="Обычный 2" xfId="53"/>
    <cellStyle name="Обычный 3" xfId="54"/>
    <cellStyle name="Обычный 4" xfId="55"/>
    <cellStyle name="Обычный 5" xfId="56"/>
    <cellStyle name="Обычный 5 2" xfId="57"/>
    <cellStyle name="Обычный 5 3" xfId="58"/>
    <cellStyle name="Плохой 2" xfId="59"/>
    <cellStyle name="Пояснение 2" xfId="60"/>
    <cellStyle name="Примечание 2" xfId="61"/>
    <cellStyle name="Примечание 2 2" xfId="62"/>
    <cellStyle name="Примечание 2 3" xfId="63"/>
    <cellStyle name="Примечание 2 4" xfId="64"/>
    <cellStyle name="Примечание 2 5" xfId="65"/>
    <cellStyle name="Примечание 3" xfId="66"/>
    <cellStyle name="Примечание 3 2" xfId="67"/>
    <cellStyle name="Примечание 3 3" xfId="68"/>
    <cellStyle name="Примечание 3 4" xfId="69"/>
    <cellStyle name="Примечание 3 5" xfId="70"/>
    <cellStyle name="Связанная ячейка 2" xfId="71"/>
    <cellStyle name="Текст предупреждения 2" xfId="72"/>
    <cellStyle name="Хороший 2" xfId="73"/>
  </cellStyles>
  <dxfs count="0"/>
  <tableStyles count="0" defaultTableStyle="TableStyleMedium2" defaultPivotStyle="PivotStyleLight16"/>
  <colors>
    <mruColors>
      <color rgb="FFB8CCE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zoomScaleNormal="100" workbookViewId="0">
      <selection sqref="A1:C1"/>
    </sheetView>
  </sheetViews>
  <sheetFormatPr defaultColWidth="0" defaultRowHeight="15" zeroHeight="1" x14ac:dyDescent="0.25"/>
  <cols>
    <col min="1" max="1" width="3.7109375" customWidth="1"/>
    <col min="2" max="2" width="52.140625" customWidth="1"/>
    <col min="3" max="3" width="60.42578125" customWidth="1"/>
    <col min="4" max="16384" width="9.140625" hidden="1"/>
  </cols>
  <sheetData>
    <row r="1" spans="1:3" ht="59.25" customHeight="1" x14ac:dyDescent="0.25">
      <c r="A1" s="115" t="s">
        <v>0</v>
      </c>
      <c r="B1" s="116"/>
      <c r="C1" s="117"/>
    </row>
    <row r="2" spans="1:3" x14ac:dyDescent="0.25">
      <c r="A2" s="1"/>
      <c r="B2" s="2"/>
    </row>
    <row r="3" spans="1:3" ht="15.75" x14ac:dyDescent="0.25">
      <c r="A3" s="1"/>
      <c r="B3" s="3" t="s">
        <v>1</v>
      </c>
      <c r="C3" s="4"/>
    </row>
    <row r="4" spans="1:3" ht="31.5" x14ac:dyDescent="0.25">
      <c r="A4" s="1"/>
      <c r="B4" s="5" t="s">
        <v>2</v>
      </c>
      <c r="C4" s="6" t="s">
        <v>3</v>
      </c>
    </row>
    <row r="5" spans="1:3" ht="110.25" x14ac:dyDescent="0.25">
      <c r="A5" s="1"/>
      <c r="B5" s="5" t="s">
        <v>4</v>
      </c>
      <c r="C5" s="6" t="s">
        <v>5</v>
      </c>
    </row>
    <row r="6" spans="1:3" ht="31.5" x14ac:dyDescent="0.25">
      <c r="A6" s="1"/>
      <c r="B6" s="5" t="s">
        <v>6</v>
      </c>
      <c r="C6" s="6" t="s">
        <v>7</v>
      </c>
    </row>
    <row r="7" spans="1:3" ht="63" x14ac:dyDescent="0.25">
      <c r="A7" s="1"/>
      <c r="B7" s="5" t="s">
        <v>8</v>
      </c>
      <c r="C7" s="6" t="s">
        <v>9</v>
      </c>
    </row>
    <row r="8" spans="1:3" ht="15.75" x14ac:dyDescent="0.25">
      <c r="A8" s="1"/>
      <c r="B8" s="5" t="s">
        <v>10</v>
      </c>
      <c r="C8" s="6" t="s">
        <v>11</v>
      </c>
    </row>
    <row r="9" spans="1:3" x14ac:dyDescent="0.25">
      <c r="A9" s="1"/>
      <c r="B9" s="2"/>
      <c r="C9" s="7"/>
    </row>
    <row r="10" spans="1:3" ht="15.75" x14ac:dyDescent="0.25">
      <c r="A10" s="1"/>
      <c r="B10" s="3" t="s">
        <v>12</v>
      </c>
      <c r="C10" s="8"/>
    </row>
    <row r="11" spans="1:3" ht="15.75" x14ac:dyDescent="0.25">
      <c r="A11" s="1"/>
      <c r="B11" s="9" t="s">
        <v>13</v>
      </c>
      <c r="C11" s="6" t="s">
        <v>14</v>
      </c>
    </row>
    <row r="12" spans="1:3" ht="15.75" x14ac:dyDescent="0.25">
      <c r="A12" s="1"/>
      <c r="B12" s="9" t="s">
        <v>15</v>
      </c>
      <c r="C12" s="6" t="s">
        <v>16</v>
      </c>
    </row>
    <row r="13" spans="1:3" ht="15.75" x14ac:dyDescent="0.25">
      <c r="A13" s="1"/>
      <c r="B13" s="9" t="s">
        <v>17</v>
      </c>
      <c r="C13" s="6" t="s">
        <v>18</v>
      </c>
    </row>
    <row r="14" spans="1:3" ht="15.75" x14ac:dyDescent="0.25">
      <c r="A14" s="1"/>
      <c r="B14" s="9" t="s">
        <v>19</v>
      </c>
      <c r="C14" s="6" t="s">
        <v>20</v>
      </c>
    </row>
    <row r="15" spans="1:3" ht="15.75" x14ac:dyDescent="0.25">
      <c r="A15" s="1"/>
      <c r="B15" s="9" t="s">
        <v>21</v>
      </c>
      <c r="C15" s="6" t="s">
        <v>22</v>
      </c>
    </row>
    <row r="16" spans="1:3" ht="15.75" x14ac:dyDescent="0.25">
      <c r="A16" s="1"/>
      <c r="B16" s="9" t="s">
        <v>23</v>
      </c>
      <c r="C16" s="6" t="s">
        <v>24</v>
      </c>
    </row>
    <row r="17" spans="1:3" ht="31.5" x14ac:dyDescent="0.25">
      <c r="A17" s="1"/>
      <c r="B17" s="9" t="s">
        <v>25</v>
      </c>
      <c r="C17" s="6" t="s">
        <v>26</v>
      </c>
    </row>
    <row r="18" spans="1:3" ht="47.25" x14ac:dyDescent="0.25">
      <c r="A18" s="1"/>
      <c r="B18" s="9" t="s">
        <v>27</v>
      </c>
      <c r="C18" s="6" t="s">
        <v>28</v>
      </c>
    </row>
    <row r="19" spans="1:3" ht="31.5" x14ac:dyDescent="0.25">
      <c r="A19" s="1"/>
      <c r="B19" s="9" t="s">
        <v>29</v>
      </c>
      <c r="C19" s="6" t="s">
        <v>30</v>
      </c>
    </row>
    <row r="20" spans="1:3" ht="15.75" x14ac:dyDescent="0.25">
      <c r="A20" s="1"/>
      <c r="B20" s="9" t="s">
        <v>31</v>
      </c>
      <c r="C20" s="6" t="s">
        <v>32</v>
      </c>
    </row>
    <row r="21" spans="1:3" ht="15.75" x14ac:dyDescent="0.25">
      <c r="A21" s="1"/>
      <c r="B21" s="9" t="s">
        <v>33</v>
      </c>
      <c r="C21" s="6" t="s">
        <v>34</v>
      </c>
    </row>
    <row r="22" spans="1:3" ht="15.75" x14ac:dyDescent="0.25">
      <c r="A22" s="1"/>
      <c r="B22" s="9" t="s">
        <v>35</v>
      </c>
      <c r="C22" s="6" t="s">
        <v>36</v>
      </c>
    </row>
    <row r="23" spans="1:3" ht="15.75" x14ac:dyDescent="0.25">
      <c r="A23" s="1"/>
      <c r="B23" s="9" t="s">
        <v>37</v>
      </c>
      <c r="C23" s="6" t="s">
        <v>38</v>
      </c>
    </row>
    <row r="24" spans="1:3" ht="15.75" x14ac:dyDescent="0.25">
      <c r="A24" s="1"/>
      <c r="B24" s="9" t="s">
        <v>39</v>
      </c>
      <c r="C24" s="6" t="s">
        <v>40</v>
      </c>
    </row>
    <row r="25" spans="1:3" ht="15.75" x14ac:dyDescent="0.25">
      <c r="A25" s="1"/>
      <c r="B25" s="9" t="s">
        <v>41</v>
      </c>
      <c r="C25" s="6" t="s">
        <v>42</v>
      </c>
    </row>
    <row r="26" spans="1:3" ht="15.75" x14ac:dyDescent="0.25">
      <c r="A26" s="1"/>
      <c r="B26" s="9" t="s">
        <v>43</v>
      </c>
      <c r="C26" s="6" t="s">
        <v>44</v>
      </c>
    </row>
    <row r="27" spans="1:3" ht="15.75" x14ac:dyDescent="0.25">
      <c r="A27" s="1"/>
      <c r="B27" s="9" t="s">
        <v>45</v>
      </c>
      <c r="C27" s="6" t="s">
        <v>46</v>
      </c>
    </row>
    <row r="28" spans="1:3" x14ac:dyDescent="0.25">
      <c r="A28" s="1"/>
      <c r="B28" s="2"/>
    </row>
    <row r="29" spans="1:3" ht="15.75" x14ac:dyDescent="0.25">
      <c r="A29" s="1"/>
      <c r="B29" s="118" t="s">
        <v>47</v>
      </c>
      <c r="C29" s="118"/>
    </row>
    <row r="30" spans="1:3" ht="33" customHeight="1" x14ac:dyDescent="0.25">
      <c r="A30" s="10">
        <v>1</v>
      </c>
      <c r="B30" s="113" t="s">
        <v>48</v>
      </c>
      <c r="C30" s="114"/>
    </row>
    <row r="31" spans="1:3" ht="63" customHeight="1" x14ac:dyDescent="0.25">
      <c r="A31" s="10">
        <v>2</v>
      </c>
      <c r="B31" s="113" t="s">
        <v>935</v>
      </c>
      <c r="C31" s="114"/>
    </row>
    <row r="32" spans="1:3" ht="143.25" customHeight="1" x14ac:dyDescent="0.25">
      <c r="A32" s="10">
        <v>3</v>
      </c>
      <c r="B32" s="113" t="s">
        <v>936</v>
      </c>
      <c r="C32" s="114"/>
    </row>
    <row r="33" spans="1:3" ht="48" customHeight="1" x14ac:dyDescent="0.25">
      <c r="A33" s="10">
        <v>4</v>
      </c>
      <c r="B33" s="119" t="s">
        <v>937</v>
      </c>
      <c r="C33" s="120"/>
    </row>
    <row r="34" spans="1:3" ht="18" customHeight="1" x14ac:dyDescent="0.25">
      <c r="A34" s="10">
        <v>5</v>
      </c>
      <c r="B34" s="113" t="s">
        <v>49</v>
      </c>
      <c r="C34" s="114"/>
    </row>
    <row r="35" spans="1:3" ht="47.25" customHeight="1" x14ac:dyDescent="0.25">
      <c r="A35" s="10">
        <v>6</v>
      </c>
      <c r="B35" s="113" t="s">
        <v>50</v>
      </c>
      <c r="C35" s="114"/>
    </row>
    <row r="36" spans="1:3" ht="15.75" customHeight="1" x14ac:dyDescent="0.25">
      <c r="A36" s="49">
        <v>7</v>
      </c>
      <c r="B36" s="121" t="s">
        <v>1171</v>
      </c>
      <c r="C36" s="122"/>
    </row>
    <row r="37" spans="1:3" ht="18" customHeight="1" x14ac:dyDescent="0.25">
      <c r="A37" s="10">
        <v>8</v>
      </c>
      <c r="B37" s="113" t="s">
        <v>1167</v>
      </c>
      <c r="C37" s="114"/>
    </row>
    <row r="38" spans="1:3" ht="141.75" customHeight="1" x14ac:dyDescent="0.25">
      <c r="A38" s="10">
        <v>9</v>
      </c>
      <c r="B38" s="113" t="s">
        <v>1168</v>
      </c>
      <c r="C38" s="114"/>
    </row>
    <row r="39" spans="1:3" ht="111.75" customHeight="1" x14ac:dyDescent="0.25">
      <c r="A39" s="10">
        <v>10</v>
      </c>
      <c r="B39" s="114" t="s">
        <v>1169</v>
      </c>
      <c r="C39" s="123"/>
    </row>
    <row r="40" spans="1:3" ht="18.75" customHeight="1" x14ac:dyDescent="0.25">
      <c r="A40" s="49">
        <v>11</v>
      </c>
      <c r="B40" s="124" t="s">
        <v>1166</v>
      </c>
      <c r="C40" s="125"/>
    </row>
    <row r="41" spans="1:3" ht="18" customHeight="1" x14ac:dyDescent="0.25">
      <c r="A41" s="10">
        <v>12</v>
      </c>
      <c r="B41" s="113" t="s">
        <v>1192</v>
      </c>
      <c r="C41" s="114"/>
    </row>
    <row r="42" spans="1:3" ht="31.5" customHeight="1" x14ac:dyDescent="0.25">
      <c r="A42" s="10">
        <v>13</v>
      </c>
      <c r="B42" s="114" t="s">
        <v>51</v>
      </c>
      <c r="C42" s="123"/>
    </row>
    <row r="43" spans="1:3" ht="33" customHeight="1" x14ac:dyDescent="0.25">
      <c r="A43" s="10">
        <v>14</v>
      </c>
      <c r="B43" s="113" t="s">
        <v>1073</v>
      </c>
      <c r="C43" s="114"/>
    </row>
    <row r="44" spans="1:3" ht="49.5" customHeight="1" x14ac:dyDescent="0.25">
      <c r="A44" s="10">
        <v>15</v>
      </c>
      <c r="B44" s="113" t="s">
        <v>52</v>
      </c>
      <c r="C44" s="114"/>
    </row>
    <row r="45" spans="1:3" ht="109.5" customHeight="1" x14ac:dyDescent="0.25">
      <c r="A45" s="49">
        <v>16</v>
      </c>
      <c r="B45" s="113" t="s">
        <v>1225</v>
      </c>
      <c r="C45" s="114"/>
    </row>
    <row r="46" spans="1:3" ht="18" customHeight="1" x14ac:dyDescent="0.25">
      <c r="A46" s="49">
        <v>17</v>
      </c>
      <c r="B46" s="124" t="s">
        <v>1069</v>
      </c>
      <c r="C46" s="125"/>
    </row>
    <row r="47" spans="1:3" ht="96.75" customHeight="1" x14ac:dyDescent="0.25">
      <c r="A47" s="10">
        <v>18</v>
      </c>
      <c r="B47" s="113" t="s">
        <v>53</v>
      </c>
      <c r="C47" s="114"/>
    </row>
    <row r="48" spans="1:3" ht="35.25" customHeight="1" x14ac:dyDescent="0.25">
      <c r="A48" s="10">
        <v>19</v>
      </c>
      <c r="B48" s="113" t="s">
        <v>1070</v>
      </c>
      <c r="C48" s="114"/>
    </row>
    <row r="49" spans="1:3" ht="48.75" customHeight="1" x14ac:dyDescent="0.25">
      <c r="A49" s="10">
        <v>20</v>
      </c>
      <c r="B49" s="113" t="s">
        <v>1071</v>
      </c>
      <c r="C49" s="114"/>
    </row>
    <row r="50" spans="1:3" ht="38.25" customHeight="1" x14ac:dyDescent="0.25">
      <c r="A50" s="10">
        <v>21</v>
      </c>
      <c r="B50" s="113" t="s">
        <v>1072</v>
      </c>
      <c r="C50" s="114"/>
    </row>
    <row r="51" spans="1:3" ht="48" customHeight="1" x14ac:dyDescent="0.25">
      <c r="A51" s="10">
        <v>22</v>
      </c>
      <c r="B51" s="114" t="s">
        <v>54</v>
      </c>
      <c r="C51" s="123"/>
    </row>
    <row r="52" spans="1:3" ht="18.75" customHeight="1" x14ac:dyDescent="0.25">
      <c r="A52" s="49">
        <v>23</v>
      </c>
      <c r="B52" s="124" t="s">
        <v>1122</v>
      </c>
      <c r="C52" s="125"/>
    </row>
    <row r="53" spans="1:3" ht="160.5" customHeight="1" x14ac:dyDescent="0.25">
      <c r="A53" s="10">
        <v>24</v>
      </c>
      <c r="B53" s="113" t="s">
        <v>55</v>
      </c>
      <c r="C53" s="114"/>
    </row>
    <row r="54" spans="1:3" ht="330.75" customHeight="1" x14ac:dyDescent="0.25">
      <c r="A54" s="10">
        <v>25</v>
      </c>
      <c r="B54" s="113" t="s">
        <v>56</v>
      </c>
      <c r="C54" s="114"/>
    </row>
    <row r="55" spans="1:3" ht="33.75" customHeight="1" x14ac:dyDescent="0.25">
      <c r="A55" s="10">
        <v>26</v>
      </c>
      <c r="B55" s="114" t="s">
        <v>57</v>
      </c>
      <c r="C55" s="123"/>
    </row>
    <row r="56" spans="1:3" ht="51" customHeight="1" x14ac:dyDescent="0.25">
      <c r="A56" s="10">
        <v>27</v>
      </c>
      <c r="B56" s="113" t="s">
        <v>58</v>
      </c>
      <c r="C56" s="114"/>
    </row>
    <row r="57" spans="1:3" ht="76.5" customHeight="1" x14ac:dyDescent="0.25">
      <c r="A57" s="10">
        <v>28</v>
      </c>
      <c r="B57" s="114" t="s">
        <v>1227</v>
      </c>
      <c r="C57" s="123"/>
    </row>
    <row r="58" spans="1:3" ht="80.25" customHeight="1" x14ac:dyDescent="0.25">
      <c r="A58" s="10">
        <v>29</v>
      </c>
      <c r="B58" s="113" t="s">
        <v>1226</v>
      </c>
      <c r="C58" s="114"/>
    </row>
    <row r="59" spans="1:3" ht="36.75" customHeight="1" x14ac:dyDescent="0.25">
      <c r="A59" s="10">
        <v>30</v>
      </c>
      <c r="B59" s="113" t="s">
        <v>59</v>
      </c>
      <c r="C59" s="114"/>
    </row>
    <row r="60" spans="1:3" ht="30.75" customHeight="1" x14ac:dyDescent="0.25">
      <c r="A60" s="10">
        <v>31</v>
      </c>
      <c r="B60" s="113" t="s">
        <v>941</v>
      </c>
      <c r="C60" s="114"/>
    </row>
    <row r="61" spans="1:3" ht="18" customHeight="1" x14ac:dyDescent="0.25">
      <c r="A61" s="10">
        <v>32</v>
      </c>
      <c r="B61" s="114" t="s">
        <v>60</v>
      </c>
      <c r="C61" s="123"/>
    </row>
    <row r="62" spans="1:3" ht="204.75" customHeight="1" x14ac:dyDescent="0.25">
      <c r="A62" s="10">
        <v>33</v>
      </c>
      <c r="B62" s="113" t="s">
        <v>959</v>
      </c>
      <c r="C62" s="114"/>
    </row>
    <row r="63" spans="1:3" ht="63" customHeight="1" x14ac:dyDescent="0.25">
      <c r="A63" s="10">
        <v>34</v>
      </c>
      <c r="B63" s="113" t="s">
        <v>1261</v>
      </c>
      <c r="C63" s="114"/>
    </row>
    <row r="64" spans="1:3" ht="65.25" customHeight="1" x14ac:dyDescent="0.25">
      <c r="A64" s="10">
        <v>35</v>
      </c>
      <c r="B64" s="126" t="s">
        <v>960</v>
      </c>
      <c r="C64" s="127"/>
    </row>
    <row r="65" spans="1:3" ht="33" customHeight="1" x14ac:dyDescent="0.25">
      <c r="A65" s="49">
        <v>36</v>
      </c>
      <c r="B65" s="124" t="s">
        <v>1260</v>
      </c>
      <c r="C65" s="125"/>
    </row>
    <row r="66" spans="1:3" ht="46.5" customHeight="1" x14ac:dyDescent="0.25">
      <c r="A66" s="10">
        <v>37</v>
      </c>
      <c r="B66" s="113" t="s">
        <v>61</v>
      </c>
      <c r="C66" s="114"/>
    </row>
    <row r="67" spans="1:3" hidden="1" x14ac:dyDescent="0.25"/>
    <row r="68" spans="1:3" hidden="1" x14ac:dyDescent="0.25"/>
    <row r="69" spans="1:3" hidden="1" x14ac:dyDescent="0.25"/>
    <row r="70" spans="1:3" hidden="1" x14ac:dyDescent="0.25"/>
    <row r="71" spans="1:3" hidden="1" x14ac:dyDescent="0.25"/>
    <row r="72" spans="1:3" hidden="1" x14ac:dyDescent="0.25"/>
    <row r="73" spans="1:3" hidden="1" x14ac:dyDescent="0.25"/>
    <row r="74" spans="1:3" hidden="1" x14ac:dyDescent="0.25"/>
    <row r="75" spans="1:3" hidden="1" x14ac:dyDescent="0.25"/>
  </sheetData>
  <sheetProtection password="868B" sheet="1" objects="1" scenarios="1" selectLockedCells="1" selectUnlockedCells="1"/>
  <mergeCells count="39">
    <mergeCell ref="B66:C66"/>
    <mergeCell ref="B60:C60"/>
    <mergeCell ref="B61:C61"/>
    <mergeCell ref="B62:C62"/>
    <mergeCell ref="B63:C63"/>
    <mergeCell ref="B64:C64"/>
    <mergeCell ref="B65:C65"/>
    <mergeCell ref="B59:C59"/>
    <mergeCell ref="B49:C49"/>
    <mergeCell ref="B50:C50"/>
    <mergeCell ref="B51:C51"/>
    <mergeCell ref="B53:C53"/>
    <mergeCell ref="B54:C54"/>
    <mergeCell ref="B55:C55"/>
    <mergeCell ref="B56:C56"/>
    <mergeCell ref="B57:C57"/>
    <mergeCell ref="B58:C58"/>
    <mergeCell ref="B52:C52"/>
    <mergeCell ref="B48:C48"/>
    <mergeCell ref="B38:C38"/>
    <mergeCell ref="B39:C39"/>
    <mergeCell ref="B41:C41"/>
    <mergeCell ref="B42:C42"/>
    <mergeCell ref="B43:C43"/>
    <mergeCell ref="B44:C44"/>
    <mergeCell ref="B47:C47"/>
    <mergeCell ref="B46:C46"/>
    <mergeCell ref="B40:C40"/>
    <mergeCell ref="B45:C45"/>
    <mergeCell ref="B37:C37"/>
    <mergeCell ref="A1:C1"/>
    <mergeCell ref="B29:C29"/>
    <mergeCell ref="B30:C30"/>
    <mergeCell ref="B31:C31"/>
    <mergeCell ref="B32:C32"/>
    <mergeCell ref="B33:C33"/>
    <mergeCell ref="B34:C34"/>
    <mergeCell ref="B35:C35"/>
    <mergeCell ref="B36:C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0"/>
  <sheetViews>
    <sheetView tabSelected="1" zoomScale="50" zoomScaleNormal="50" workbookViewId="0">
      <selection sqref="A1:N1"/>
    </sheetView>
  </sheetViews>
  <sheetFormatPr defaultColWidth="0" defaultRowHeight="15" zeroHeight="1" x14ac:dyDescent="0.25"/>
  <cols>
    <col min="1" max="1" width="28" customWidth="1"/>
    <col min="2" max="2" width="78.28515625" customWidth="1"/>
    <col min="3" max="3" width="30.85546875" customWidth="1"/>
    <col min="4" max="4" width="29.140625" customWidth="1"/>
    <col min="5" max="5" width="20.28515625" customWidth="1"/>
    <col min="6" max="6" width="22.42578125" style="88" customWidth="1"/>
    <col min="7" max="14" width="22.42578125" customWidth="1"/>
    <col min="15" max="24" width="22.42578125" hidden="1" customWidth="1"/>
    <col min="25" max="16384" width="9.140625" hidden="1"/>
  </cols>
  <sheetData>
    <row r="1" spans="1:14" ht="27" x14ac:dyDescent="0.35">
      <c r="A1" s="131" t="s">
        <v>62</v>
      </c>
      <c r="B1" s="131"/>
      <c r="C1" s="131"/>
      <c r="D1" s="131"/>
      <c r="E1" s="131"/>
      <c r="F1" s="131"/>
      <c r="G1" s="131"/>
      <c r="H1" s="131"/>
      <c r="I1" s="131"/>
      <c r="J1" s="131"/>
      <c r="K1" s="131"/>
      <c r="L1" s="131"/>
      <c r="M1" s="131"/>
      <c r="N1" s="131"/>
    </row>
    <row r="2" spans="1:14" ht="86.25" customHeight="1" x14ac:dyDescent="0.25">
      <c r="A2" s="132" t="s">
        <v>63</v>
      </c>
      <c r="B2" s="134" t="s">
        <v>64</v>
      </c>
      <c r="C2" s="136" t="s">
        <v>65</v>
      </c>
      <c r="D2" s="136" t="s">
        <v>66</v>
      </c>
      <c r="E2" s="136" t="s">
        <v>67</v>
      </c>
      <c r="F2" s="138" t="s">
        <v>68</v>
      </c>
      <c r="G2" s="139"/>
      <c r="H2" s="139"/>
      <c r="I2" s="139"/>
      <c r="J2" s="139"/>
      <c r="K2" s="139"/>
      <c r="L2" s="139"/>
      <c r="M2" s="139"/>
      <c r="N2" s="140"/>
    </row>
    <row r="3" spans="1:14" ht="209.25" customHeight="1" x14ac:dyDescent="0.25">
      <c r="A3" s="133"/>
      <c r="B3" s="135"/>
      <c r="C3" s="137"/>
      <c r="D3" s="137"/>
      <c r="E3" s="137"/>
      <c r="F3" s="12" t="s">
        <v>69</v>
      </c>
      <c r="G3" s="12" t="s">
        <v>70</v>
      </c>
      <c r="H3" s="11" t="s">
        <v>33</v>
      </c>
      <c r="I3" s="11" t="s">
        <v>35</v>
      </c>
      <c r="J3" s="11" t="s">
        <v>37</v>
      </c>
      <c r="K3" s="11" t="s">
        <v>39</v>
      </c>
      <c r="L3" s="11" t="s">
        <v>41</v>
      </c>
      <c r="M3" s="11" t="s">
        <v>43</v>
      </c>
      <c r="N3" s="11" t="s">
        <v>45</v>
      </c>
    </row>
    <row r="4" spans="1:14" ht="20.25" x14ac:dyDescent="0.25">
      <c r="A4" s="13" t="s">
        <v>71</v>
      </c>
      <c r="B4" s="128" t="s">
        <v>72</v>
      </c>
      <c r="C4" s="129"/>
      <c r="D4" s="129"/>
      <c r="E4" s="130"/>
      <c r="F4" s="15"/>
      <c r="G4" s="15"/>
      <c r="H4" s="15"/>
      <c r="I4" s="15"/>
      <c r="J4" s="15"/>
      <c r="K4" s="15"/>
      <c r="L4" s="15"/>
      <c r="M4" s="15"/>
      <c r="N4" s="16"/>
    </row>
    <row r="5" spans="1:14" ht="20.25" x14ac:dyDescent="0.25">
      <c r="A5" s="13" t="s">
        <v>73</v>
      </c>
      <c r="B5" s="17" t="s">
        <v>74</v>
      </c>
      <c r="C5" s="17" t="s">
        <v>75</v>
      </c>
      <c r="D5" s="17" t="s">
        <v>76</v>
      </c>
      <c r="E5" s="17" t="s">
        <v>77</v>
      </c>
      <c r="F5" s="80">
        <v>561</v>
      </c>
      <c r="G5" s="46">
        <v>319</v>
      </c>
      <c r="H5" s="46">
        <v>43</v>
      </c>
      <c r="I5" s="46">
        <v>35</v>
      </c>
      <c r="J5" s="46">
        <v>17</v>
      </c>
      <c r="K5" s="46">
        <v>71</v>
      </c>
      <c r="L5" s="46">
        <v>26</v>
      </c>
      <c r="M5" s="46">
        <v>32</v>
      </c>
      <c r="N5" s="46">
        <v>18</v>
      </c>
    </row>
    <row r="6" spans="1:14" ht="60.75" customHeight="1" x14ac:dyDescent="0.25">
      <c r="A6" s="13" t="s">
        <v>78</v>
      </c>
      <c r="B6" s="17" t="s">
        <v>79</v>
      </c>
      <c r="C6" s="17" t="s">
        <v>75</v>
      </c>
      <c r="D6" s="17" t="s">
        <v>76</v>
      </c>
      <c r="E6" s="17" t="s">
        <v>77</v>
      </c>
      <c r="F6" s="81">
        <v>78</v>
      </c>
      <c r="G6" s="42">
        <v>39</v>
      </c>
      <c r="H6" s="42">
        <v>9</v>
      </c>
      <c r="I6" s="42">
        <v>5</v>
      </c>
      <c r="J6" s="42">
        <v>4</v>
      </c>
      <c r="K6" s="42">
        <v>4</v>
      </c>
      <c r="L6" s="42">
        <v>11</v>
      </c>
      <c r="M6" s="42">
        <v>3</v>
      </c>
      <c r="N6" s="42">
        <v>3</v>
      </c>
    </row>
    <row r="7" spans="1:14" ht="40.5" customHeight="1" x14ac:dyDescent="0.25">
      <c r="A7" s="13" t="s">
        <v>80</v>
      </c>
      <c r="B7" s="17" t="s">
        <v>81</v>
      </c>
      <c r="C7" s="17" t="s">
        <v>75</v>
      </c>
      <c r="D7" s="17" t="s">
        <v>76</v>
      </c>
      <c r="E7" s="17" t="s">
        <v>77</v>
      </c>
      <c r="F7" s="82">
        <v>390</v>
      </c>
      <c r="G7" s="14">
        <v>210</v>
      </c>
      <c r="H7" s="14">
        <v>28</v>
      </c>
      <c r="I7" s="14">
        <v>24</v>
      </c>
      <c r="J7" s="14">
        <v>9</v>
      </c>
      <c r="K7" s="14">
        <v>59</v>
      </c>
      <c r="L7" s="14">
        <v>22</v>
      </c>
      <c r="M7" s="14">
        <v>22</v>
      </c>
      <c r="N7" s="14">
        <v>16</v>
      </c>
    </row>
    <row r="8" spans="1:14" ht="40.5" customHeight="1" x14ac:dyDescent="0.25">
      <c r="A8" s="13" t="s">
        <v>82</v>
      </c>
      <c r="B8" s="17" t="s">
        <v>83</v>
      </c>
      <c r="C8" s="17" t="s">
        <v>75</v>
      </c>
      <c r="D8" s="17" t="s">
        <v>76</v>
      </c>
      <c r="E8" s="17" t="s">
        <v>77</v>
      </c>
      <c r="F8" s="82">
        <v>359</v>
      </c>
      <c r="G8" s="14">
        <v>188</v>
      </c>
      <c r="H8" s="14">
        <v>22</v>
      </c>
      <c r="I8" s="14">
        <v>23</v>
      </c>
      <c r="J8" s="14">
        <v>9</v>
      </c>
      <c r="K8" s="14">
        <v>57</v>
      </c>
      <c r="L8" s="14">
        <v>22</v>
      </c>
      <c r="M8" s="14">
        <v>22</v>
      </c>
      <c r="N8" s="14">
        <v>16</v>
      </c>
    </row>
    <row r="9" spans="1:14" ht="20.25" customHeight="1" x14ac:dyDescent="0.25">
      <c r="A9" s="13" t="s">
        <v>84</v>
      </c>
      <c r="B9" s="17" t="s">
        <v>85</v>
      </c>
      <c r="C9" s="17" t="s">
        <v>75</v>
      </c>
      <c r="D9" s="17" t="s">
        <v>76</v>
      </c>
      <c r="E9" s="17" t="s">
        <v>77</v>
      </c>
      <c r="F9" s="82">
        <v>34933</v>
      </c>
      <c r="G9" s="14">
        <v>9378</v>
      </c>
      <c r="H9" s="14">
        <v>3474</v>
      </c>
      <c r="I9" s="14">
        <v>3742</v>
      </c>
      <c r="J9" s="14">
        <v>937</v>
      </c>
      <c r="K9" s="14">
        <v>7952</v>
      </c>
      <c r="L9" s="14">
        <v>3221</v>
      </c>
      <c r="M9" s="14">
        <v>4519</v>
      </c>
      <c r="N9" s="14">
        <v>1710</v>
      </c>
    </row>
    <row r="10" spans="1:14" ht="60.75" customHeight="1" x14ac:dyDescent="0.25">
      <c r="A10" s="13" t="s">
        <v>86</v>
      </c>
      <c r="B10" s="17" t="s">
        <v>87</v>
      </c>
      <c r="C10" s="17" t="s">
        <v>75</v>
      </c>
      <c r="D10" s="17" t="s">
        <v>88</v>
      </c>
      <c r="E10" s="17" t="s">
        <v>89</v>
      </c>
      <c r="F10" s="83">
        <f>F9/Справочно!D$4*1000000</f>
        <v>298.8287074635731</v>
      </c>
      <c r="G10" s="47">
        <f>G9/Справочно!E$4*1000000</f>
        <v>290.34969924594839</v>
      </c>
      <c r="H10" s="47">
        <f>H9/Справочно!F$4*1000000</f>
        <v>305.89104414595948</v>
      </c>
      <c r="I10" s="47">
        <f>I9/Справочно!G$4*1000000</f>
        <v>284.19214244421039</v>
      </c>
      <c r="J10" s="47">
        <f>J9/Справочно!H$4*1000000</f>
        <v>130.49628559105136</v>
      </c>
      <c r="K10" s="47">
        <f>K9/Справочно!I$4*1000000</f>
        <v>338.11164053494264</v>
      </c>
      <c r="L10" s="47">
        <f>L9/Справочно!J$4*1000000</f>
        <v>335.50783240482764</v>
      </c>
      <c r="M10" s="47">
        <f>M9/Справочно!K$4*1000000</f>
        <v>302.20323478503008</v>
      </c>
      <c r="N10" s="47">
        <f>N9/Справочно!L$4*1000000</f>
        <v>354.50663974351136</v>
      </c>
    </row>
    <row r="11" spans="1:14" ht="40.5" x14ac:dyDescent="0.25">
      <c r="A11" s="13" t="s">
        <v>90</v>
      </c>
      <c r="B11" s="17" t="s">
        <v>91</v>
      </c>
      <c r="C11" s="17" t="s">
        <v>75</v>
      </c>
      <c r="D11" s="17" t="s">
        <v>92</v>
      </c>
      <c r="E11" s="17" t="s">
        <v>89</v>
      </c>
      <c r="F11" s="83">
        <f>F9/Справочно!D$6*100000</f>
        <v>203.98604605344255</v>
      </c>
      <c r="G11" s="14">
        <f>G9/Справочно!E$6*100000</f>
        <v>1442.3143470136342</v>
      </c>
      <c r="H11" s="47">
        <f>H9/Справочно!F$6*100000</f>
        <v>205.93110021980212</v>
      </c>
      <c r="I11" s="47">
        <f>I9/Справочно!G$6*100000</f>
        <v>835.60172479629148</v>
      </c>
      <c r="J11" s="47">
        <f>J9/Справочно!H$6*100000</f>
        <v>549.75680448723585</v>
      </c>
      <c r="K11" s="47">
        <f>K9/Справочно!I$6*100000</f>
        <v>766.84587381566575</v>
      </c>
      <c r="L11" s="47">
        <f>L9/Справочно!J$6*100000</f>
        <v>177.1242955033745</v>
      </c>
      <c r="M11" s="47">
        <f>M9/Справочно!K$6*100000</f>
        <v>87.833649792330462</v>
      </c>
      <c r="N11" s="47">
        <f>N9/Справочно!L$6*100000</f>
        <v>27.717763147337418</v>
      </c>
    </row>
    <row r="12" spans="1:14" ht="20.25" customHeight="1" x14ac:dyDescent="0.25">
      <c r="A12" s="13" t="s">
        <v>93</v>
      </c>
      <c r="B12" s="76" t="s">
        <v>938</v>
      </c>
      <c r="C12" s="17" t="s">
        <v>75</v>
      </c>
      <c r="D12" s="17" t="s">
        <v>76</v>
      </c>
      <c r="E12" s="17" t="s">
        <v>77</v>
      </c>
      <c r="F12" s="82">
        <v>2271</v>
      </c>
      <c r="G12" s="14">
        <v>628</v>
      </c>
      <c r="H12" s="14">
        <v>248</v>
      </c>
      <c r="I12" s="14">
        <v>192</v>
      </c>
      <c r="J12" s="14">
        <v>48</v>
      </c>
      <c r="K12" s="14">
        <v>478</v>
      </c>
      <c r="L12" s="14">
        <v>132</v>
      </c>
      <c r="M12" s="14">
        <v>389</v>
      </c>
      <c r="N12" s="14">
        <v>156</v>
      </c>
    </row>
    <row r="13" spans="1:14" ht="60.75" customHeight="1" x14ac:dyDescent="0.25">
      <c r="A13" s="13" t="s">
        <v>94</v>
      </c>
      <c r="B13" s="17" t="s">
        <v>87</v>
      </c>
      <c r="C13" s="17" t="s">
        <v>75</v>
      </c>
      <c r="D13" s="17" t="s">
        <v>88</v>
      </c>
      <c r="E13" s="17" t="s">
        <v>89</v>
      </c>
      <c r="F13" s="83">
        <f>F12/Справочно!D$4*1000000</f>
        <v>19.426902775306285</v>
      </c>
      <c r="G13" s="47">
        <f>G12/Справочно!E$4*1000000</f>
        <v>19.443336652426485</v>
      </c>
      <c r="H13" s="47">
        <f>H12/Справочно!F$4*1000000</f>
        <v>21.836781504950476</v>
      </c>
      <c r="I13" s="47">
        <f>I12/Справочно!G$4*1000000</f>
        <v>14.581745416699198</v>
      </c>
      <c r="J13" s="47">
        <f>J12/Справочно!H$4*1000000</f>
        <v>6.6849751423377448</v>
      </c>
      <c r="K13" s="47">
        <f>K12/Справочно!I$4*1000000</f>
        <v>20.324115213242273</v>
      </c>
      <c r="L13" s="47">
        <f>L12/Справочно!J$4*1000000</f>
        <v>13.749467208145685</v>
      </c>
      <c r="M13" s="47">
        <f>M12/Справочно!K$4*1000000</f>
        <v>26.013954045447381</v>
      </c>
      <c r="N13" s="47">
        <f>N12/Справочно!L$4*1000000</f>
        <v>32.340956608179987</v>
      </c>
    </row>
    <row r="14" spans="1:14" ht="40.5" x14ac:dyDescent="0.25">
      <c r="A14" s="13" t="s">
        <v>95</v>
      </c>
      <c r="B14" s="17" t="s">
        <v>91</v>
      </c>
      <c r="C14" s="17" t="s">
        <v>75</v>
      </c>
      <c r="D14" s="17" t="s">
        <v>92</v>
      </c>
      <c r="E14" s="17" t="s">
        <v>89</v>
      </c>
      <c r="F14" s="83">
        <f>F12/Справочно!D$6*100000</f>
        <v>13.261165963054076</v>
      </c>
      <c r="G14" s="47">
        <f>G12/Справочно!E$6*100000</f>
        <v>96.584923216524018</v>
      </c>
      <c r="H14" s="47">
        <f>H12/Справочно!F$6*100000</f>
        <v>14.700896043324963</v>
      </c>
      <c r="I14" s="47">
        <f>I12/Справочно!G$6*100000</f>
        <v>42.874273426212703</v>
      </c>
      <c r="J14" s="47">
        <f>J12/Справочно!H$6*100000</f>
        <v>28.162568426240473</v>
      </c>
      <c r="K14" s="47">
        <f>K12/Справочно!I$6*100000</f>
        <v>46.095614648376291</v>
      </c>
      <c r="L14" s="47">
        <f>L12/Справочно!J$6*100000</f>
        <v>7.2587416971268031</v>
      </c>
      <c r="M14" s="47">
        <f>M12/Справочно!K$6*100000</f>
        <v>7.5608076497491812</v>
      </c>
      <c r="N14" s="47">
        <f>N12/Справочно!L$6*100000</f>
        <v>2.5286380415114835</v>
      </c>
    </row>
    <row r="15" spans="1:14" ht="20.25" x14ac:dyDescent="0.25">
      <c r="A15" s="13" t="s">
        <v>96</v>
      </c>
      <c r="B15" s="17" t="s">
        <v>97</v>
      </c>
      <c r="C15" s="17" t="s">
        <v>75</v>
      </c>
      <c r="D15" s="17" t="s">
        <v>76</v>
      </c>
      <c r="E15" s="17" t="s">
        <v>77</v>
      </c>
      <c r="F15" s="80">
        <v>60</v>
      </c>
      <c r="G15" s="46">
        <v>38</v>
      </c>
      <c r="H15" s="46">
        <v>5</v>
      </c>
      <c r="I15" s="46">
        <v>3</v>
      </c>
      <c r="J15" s="46">
        <v>1</v>
      </c>
      <c r="K15" s="46">
        <v>6</v>
      </c>
      <c r="L15" s="46">
        <v>1</v>
      </c>
      <c r="M15" s="46">
        <v>5</v>
      </c>
      <c r="N15" s="46">
        <v>1</v>
      </c>
    </row>
    <row r="16" spans="1:14" ht="20.25" x14ac:dyDescent="0.25">
      <c r="A16" s="13" t="s">
        <v>98</v>
      </c>
      <c r="B16" s="17" t="s">
        <v>99</v>
      </c>
      <c r="C16" s="17" t="s">
        <v>75</v>
      </c>
      <c r="D16" s="17" t="s">
        <v>76</v>
      </c>
      <c r="E16" s="17" t="s">
        <v>77</v>
      </c>
      <c r="F16" s="82">
        <v>8</v>
      </c>
      <c r="G16" s="14">
        <v>4</v>
      </c>
      <c r="H16" s="14">
        <v>0</v>
      </c>
      <c r="I16" s="14">
        <v>1</v>
      </c>
      <c r="J16" s="14">
        <v>0</v>
      </c>
      <c r="K16" s="14">
        <v>2</v>
      </c>
      <c r="L16" s="14">
        <v>1</v>
      </c>
      <c r="M16" s="14">
        <v>0</v>
      </c>
      <c r="N16" s="14">
        <v>0</v>
      </c>
    </row>
    <row r="17" spans="1:14" ht="20.25" x14ac:dyDescent="0.25">
      <c r="A17" s="13" t="s">
        <v>100</v>
      </c>
      <c r="B17" s="17" t="s">
        <v>101</v>
      </c>
      <c r="C17" s="17" t="s">
        <v>75</v>
      </c>
      <c r="D17" s="17" t="s">
        <v>76</v>
      </c>
      <c r="E17" s="17" t="s">
        <v>77</v>
      </c>
      <c r="F17" s="82">
        <v>2211</v>
      </c>
      <c r="G17" s="14">
        <v>590</v>
      </c>
      <c r="H17" s="14">
        <v>243</v>
      </c>
      <c r="I17" s="14">
        <v>189</v>
      </c>
      <c r="J17" s="14">
        <v>47</v>
      </c>
      <c r="K17" s="14">
        <v>472</v>
      </c>
      <c r="L17" s="14">
        <v>131</v>
      </c>
      <c r="M17" s="14">
        <v>384</v>
      </c>
      <c r="N17" s="14">
        <v>155</v>
      </c>
    </row>
    <row r="18" spans="1:14" ht="20.25" x14ac:dyDescent="0.25">
      <c r="A18" s="13" t="s">
        <v>102</v>
      </c>
      <c r="B18" s="17" t="s">
        <v>99</v>
      </c>
      <c r="C18" s="17" t="s">
        <v>75</v>
      </c>
      <c r="D18" s="17" t="s">
        <v>76</v>
      </c>
      <c r="E18" s="17" t="s">
        <v>77</v>
      </c>
      <c r="F18" s="82">
        <v>207</v>
      </c>
      <c r="G18" s="14">
        <v>42</v>
      </c>
      <c r="H18" s="14">
        <v>21</v>
      </c>
      <c r="I18" s="14">
        <v>21</v>
      </c>
      <c r="J18" s="14">
        <v>10</v>
      </c>
      <c r="K18" s="14">
        <v>58</v>
      </c>
      <c r="L18" s="14">
        <v>6</v>
      </c>
      <c r="M18" s="14">
        <v>43</v>
      </c>
      <c r="N18" s="14">
        <v>6</v>
      </c>
    </row>
    <row r="19" spans="1:14" ht="20.25" x14ac:dyDescent="0.25">
      <c r="A19" s="13" t="s">
        <v>103</v>
      </c>
      <c r="B19" s="17" t="s">
        <v>104</v>
      </c>
      <c r="C19" s="17" t="s">
        <v>75</v>
      </c>
      <c r="D19" s="17" t="s">
        <v>76</v>
      </c>
      <c r="E19" s="17" t="s">
        <v>77</v>
      </c>
      <c r="F19" s="82">
        <v>14815</v>
      </c>
      <c r="G19" s="14">
        <v>4001</v>
      </c>
      <c r="H19" s="14">
        <v>2679</v>
      </c>
      <c r="I19" s="14">
        <v>962</v>
      </c>
      <c r="J19" s="14">
        <v>85</v>
      </c>
      <c r="K19" s="14">
        <v>3598</v>
      </c>
      <c r="L19" s="14">
        <v>634</v>
      </c>
      <c r="M19" s="14">
        <v>1942</v>
      </c>
      <c r="N19" s="14">
        <v>914</v>
      </c>
    </row>
    <row r="20" spans="1:14" ht="60.75" customHeight="1" x14ac:dyDescent="0.25">
      <c r="A20" s="13" t="s">
        <v>105</v>
      </c>
      <c r="B20" s="17" t="s">
        <v>87</v>
      </c>
      <c r="C20" s="17" t="s">
        <v>75</v>
      </c>
      <c r="D20" s="17" t="s">
        <v>88</v>
      </c>
      <c r="E20" s="17" t="s">
        <v>89</v>
      </c>
      <c r="F20" s="82">
        <f>F19/Справочно!D$4*1000000</f>
        <v>126.73252515022573</v>
      </c>
      <c r="G20" s="14">
        <f>G19/Справочно!E$4*1000000</f>
        <v>123.87386934133498</v>
      </c>
      <c r="H20" s="14">
        <f>H19/Справочно!F$4*1000000</f>
        <v>235.89007117646102</v>
      </c>
      <c r="I20" s="14">
        <f>I19/Справочно!G$4*1000000</f>
        <v>73.060620264919933</v>
      </c>
      <c r="J20" s="14">
        <f>J19/Справочно!H$4*1000000</f>
        <v>11.837976814556422</v>
      </c>
      <c r="K20" s="14">
        <f>K19/Справочно!I$4*1000000</f>
        <v>152.98361200260607</v>
      </c>
      <c r="L20" s="14">
        <f>L19/Справочно!J$4*1000000</f>
        <v>66.039107651245189</v>
      </c>
      <c r="M20" s="14">
        <f>M19/Справочно!K$4*1000000</f>
        <v>129.86914847367305</v>
      </c>
      <c r="N20" s="14">
        <f>N19/Справочно!L$4*1000000</f>
        <v>189.48483551202887</v>
      </c>
    </row>
    <row r="21" spans="1:14" ht="40.5" x14ac:dyDescent="0.25">
      <c r="A21" s="13" t="s">
        <v>106</v>
      </c>
      <c r="B21" s="17" t="s">
        <v>91</v>
      </c>
      <c r="C21" s="17" t="s">
        <v>75</v>
      </c>
      <c r="D21" s="17" t="s">
        <v>92</v>
      </c>
      <c r="E21" s="17" t="s">
        <v>89</v>
      </c>
      <c r="F21" s="82">
        <f>F19/Справочно!D$6*100000</f>
        <v>86.509984034630619</v>
      </c>
      <c r="G21" s="14">
        <f>G19/Справочно!E$6*100000</f>
        <v>615.34439138425569</v>
      </c>
      <c r="H21" s="14">
        <f>H19/Справочно!F$6*100000</f>
        <v>158.80524395188539</v>
      </c>
      <c r="I21" s="14">
        <f>I19/Справочно!G$6*100000</f>
        <v>214.81797414591992</v>
      </c>
      <c r="J21" s="14">
        <f>J19/Справочно!H$6*100000</f>
        <v>49.871214921467505</v>
      </c>
      <c r="K21" s="14">
        <f>K19/Справочно!I$6*100000</f>
        <v>346.97075628631359</v>
      </c>
      <c r="L21" s="14">
        <f>L19/Справочно!J$6*100000</f>
        <v>34.863956333169639</v>
      </c>
      <c r="M21" s="14">
        <f>M19/Справочно!K$6*100000</f>
        <v>37.745728678182289</v>
      </c>
      <c r="N21" s="14">
        <f>N19/Справочно!L$6*100000</f>
        <v>14.815225448342924</v>
      </c>
    </row>
    <row r="22" spans="1:14" ht="20.25" x14ac:dyDescent="0.25">
      <c r="A22" s="13" t="s">
        <v>107</v>
      </c>
      <c r="B22" s="17" t="s">
        <v>108</v>
      </c>
      <c r="C22" s="17" t="s">
        <v>75</v>
      </c>
      <c r="D22" s="17" t="s">
        <v>76</v>
      </c>
      <c r="E22" s="17" t="s">
        <v>77</v>
      </c>
      <c r="F22" s="82">
        <v>1747</v>
      </c>
      <c r="G22" s="14">
        <v>1223</v>
      </c>
      <c r="H22" s="14">
        <v>100</v>
      </c>
      <c r="I22" s="14">
        <v>2</v>
      </c>
      <c r="J22" s="14">
        <v>0</v>
      </c>
      <c r="K22" s="14">
        <v>383</v>
      </c>
      <c r="L22" s="14">
        <v>4</v>
      </c>
      <c r="M22" s="14">
        <v>4</v>
      </c>
      <c r="N22" s="14">
        <v>31</v>
      </c>
    </row>
    <row r="23" spans="1:14" ht="20.25" x14ac:dyDescent="0.25">
      <c r="A23" s="13" t="s">
        <v>109</v>
      </c>
      <c r="B23" s="17" t="s">
        <v>99</v>
      </c>
      <c r="C23" s="17" t="s">
        <v>75</v>
      </c>
      <c r="D23" s="17" t="s">
        <v>76</v>
      </c>
      <c r="E23" s="17" t="s">
        <v>77</v>
      </c>
      <c r="F23" s="82">
        <v>6</v>
      </c>
      <c r="G23" s="14">
        <v>0</v>
      </c>
      <c r="H23" s="14">
        <v>0</v>
      </c>
      <c r="I23" s="14">
        <v>2</v>
      </c>
      <c r="J23" s="14">
        <v>0</v>
      </c>
      <c r="K23" s="14">
        <v>0</v>
      </c>
      <c r="L23" s="14">
        <v>4</v>
      </c>
      <c r="M23" s="14">
        <v>0</v>
      </c>
      <c r="N23" s="14">
        <v>0</v>
      </c>
    </row>
    <row r="24" spans="1:14" ht="20.25" x14ac:dyDescent="0.25">
      <c r="A24" s="13" t="s">
        <v>110</v>
      </c>
      <c r="B24" s="17" t="s">
        <v>111</v>
      </c>
      <c r="C24" s="17" t="s">
        <v>75</v>
      </c>
      <c r="D24" s="17" t="s">
        <v>76</v>
      </c>
      <c r="E24" s="17" t="s">
        <v>77</v>
      </c>
      <c r="F24" s="82">
        <v>13068</v>
      </c>
      <c r="G24" s="14">
        <v>2778</v>
      </c>
      <c r="H24" s="14">
        <v>2579</v>
      </c>
      <c r="I24" s="14">
        <v>960</v>
      </c>
      <c r="J24" s="14">
        <v>85</v>
      </c>
      <c r="K24" s="14">
        <v>3215</v>
      </c>
      <c r="L24" s="14">
        <v>630</v>
      </c>
      <c r="M24" s="14">
        <v>1938</v>
      </c>
      <c r="N24" s="14">
        <v>883</v>
      </c>
    </row>
    <row r="25" spans="1:14" ht="20.25" x14ac:dyDescent="0.25">
      <c r="A25" s="13" t="s">
        <v>112</v>
      </c>
      <c r="B25" s="17" t="s">
        <v>99</v>
      </c>
      <c r="C25" s="17" t="s">
        <v>75</v>
      </c>
      <c r="D25" s="17" t="s">
        <v>76</v>
      </c>
      <c r="E25" s="17" t="s">
        <v>77</v>
      </c>
      <c r="F25" s="82">
        <v>70</v>
      </c>
      <c r="G25" s="14">
        <v>3</v>
      </c>
      <c r="H25" s="14">
        <v>1</v>
      </c>
      <c r="I25" s="14">
        <v>4</v>
      </c>
      <c r="J25" s="14">
        <v>5</v>
      </c>
      <c r="K25" s="14">
        <v>27</v>
      </c>
      <c r="L25" s="14">
        <v>9</v>
      </c>
      <c r="M25" s="14">
        <v>19</v>
      </c>
      <c r="N25" s="14">
        <v>2</v>
      </c>
    </row>
    <row r="26" spans="1:14" ht="20.25" customHeight="1" x14ac:dyDescent="0.25">
      <c r="A26" s="13" t="s">
        <v>113</v>
      </c>
      <c r="B26" s="17" t="s">
        <v>114</v>
      </c>
      <c r="C26" s="17" t="s">
        <v>75</v>
      </c>
      <c r="D26" s="17" t="s">
        <v>76</v>
      </c>
      <c r="E26" s="17" t="s">
        <v>77</v>
      </c>
      <c r="F26" s="82">
        <v>2666</v>
      </c>
      <c r="G26" s="14">
        <v>546</v>
      </c>
      <c r="H26" s="14">
        <v>299</v>
      </c>
      <c r="I26" s="14">
        <v>255</v>
      </c>
      <c r="J26" s="14">
        <v>118</v>
      </c>
      <c r="K26" s="14">
        <v>571</v>
      </c>
      <c r="L26" s="14">
        <v>193</v>
      </c>
      <c r="M26" s="14">
        <v>568</v>
      </c>
      <c r="N26" s="14">
        <v>116</v>
      </c>
    </row>
    <row r="27" spans="1:14" ht="60.75" customHeight="1" x14ac:dyDescent="0.25">
      <c r="A27" s="13" t="s">
        <v>115</v>
      </c>
      <c r="B27" s="17" t="s">
        <v>87</v>
      </c>
      <c r="C27" s="17" t="s">
        <v>75</v>
      </c>
      <c r="D27" s="17" t="s">
        <v>88</v>
      </c>
      <c r="E27" s="17" t="s">
        <v>89</v>
      </c>
      <c r="F27" s="83">
        <f>F26/Справочно!D$4*1000000</f>
        <v>22.805866490077747</v>
      </c>
      <c r="G27" s="47">
        <f>G26/Справочно!E$4*1000000</f>
        <v>16.904557025835768</v>
      </c>
      <c r="H27" s="47">
        <f>H26/Справочно!F$4*1000000</f>
        <v>26.327409959597549</v>
      </c>
      <c r="I27" s="47">
        <f>I26/Справочно!G$4*1000000</f>
        <v>19.366380631553621</v>
      </c>
      <c r="J27" s="47">
        <f>J26/Справочно!H$4*1000000</f>
        <v>16.433897224913622</v>
      </c>
      <c r="K27" s="47">
        <f>K26/Справочно!I$4*1000000</f>
        <v>24.278388675232925</v>
      </c>
      <c r="L27" s="47">
        <f>L26/Справочно!J$4*1000000</f>
        <v>20.103387660394826</v>
      </c>
      <c r="M27" s="47">
        <f>M26/Справочно!K$4*1000000</f>
        <v>37.984385341424456</v>
      </c>
      <c r="N27" s="47">
        <f>N26/Справочно!L$4*1000000</f>
        <v>24.048403631723577</v>
      </c>
    </row>
    <row r="28" spans="1:14" ht="40.5" x14ac:dyDescent="0.25">
      <c r="A28" s="13" t="s">
        <v>116</v>
      </c>
      <c r="B28" s="17" t="s">
        <v>91</v>
      </c>
      <c r="C28" s="17" t="s">
        <v>75</v>
      </c>
      <c r="D28" s="17" t="s">
        <v>92</v>
      </c>
      <c r="E28" s="17" t="s">
        <v>89</v>
      </c>
      <c r="F28" s="83">
        <f>F26/Справочно!D$6*100000</f>
        <v>15.567709580582196</v>
      </c>
      <c r="G28" s="47">
        <f>G26/Справочно!E$6*100000</f>
        <v>83.973516044939672</v>
      </c>
      <c r="H28" s="47">
        <f>H26/Справочно!F$6*100000</f>
        <v>17.72406418126679</v>
      </c>
      <c r="I28" s="47">
        <f>I26/Справочно!G$6*100000</f>
        <v>56.942394394188753</v>
      </c>
      <c r="J28" s="47">
        <f>J26/Справочно!H$6*100000</f>
        <v>69.232980714507832</v>
      </c>
      <c r="K28" s="47">
        <f>K26/Справочно!I$6*100000</f>
        <v>55.064008293353268</v>
      </c>
      <c r="L28" s="47">
        <f>L26/Справочно!J$6*100000</f>
        <v>10.613160208677826</v>
      </c>
      <c r="M28" s="47">
        <f>M26/Справочно!K$6*100000</f>
        <v>11.039945360045078</v>
      </c>
      <c r="N28" s="47">
        <f>N26/Справочно!L$6*100000</f>
        <v>1.8802693129187957</v>
      </c>
    </row>
    <row r="29" spans="1:14" ht="20.25" customHeight="1" x14ac:dyDescent="0.25">
      <c r="A29" s="13" t="s">
        <v>117</v>
      </c>
      <c r="B29" s="17" t="s">
        <v>118</v>
      </c>
      <c r="C29" s="17" t="s">
        <v>75</v>
      </c>
      <c r="D29" s="17" t="s">
        <v>76</v>
      </c>
      <c r="E29" s="17" t="s">
        <v>77</v>
      </c>
      <c r="F29" s="82">
        <v>1287</v>
      </c>
      <c r="G29" s="14">
        <v>282</v>
      </c>
      <c r="H29" s="14">
        <v>151</v>
      </c>
      <c r="I29" s="14">
        <v>144</v>
      </c>
      <c r="J29" s="14">
        <v>60</v>
      </c>
      <c r="K29" s="14">
        <v>257</v>
      </c>
      <c r="L29" s="14">
        <v>86</v>
      </c>
      <c r="M29" s="14">
        <v>263</v>
      </c>
      <c r="N29" s="14">
        <v>44</v>
      </c>
    </row>
    <row r="30" spans="1:14" ht="60.75" customHeight="1" x14ac:dyDescent="0.25">
      <c r="A30" s="13" t="s">
        <v>119</v>
      </c>
      <c r="B30" s="17" t="s">
        <v>87</v>
      </c>
      <c r="C30" s="17" t="s">
        <v>75</v>
      </c>
      <c r="D30" s="17" t="s">
        <v>88</v>
      </c>
      <c r="E30" s="17" t="s">
        <v>89</v>
      </c>
      <c r="F30" s="83">
        <f>F29/Справочно!D$4*1000000</f>
        <v>11.009433673192069</v>
      </c>
      <c r="G30" s="47">
        <f>G29/Справочно!E$4*1000000</f>
        <v>8.7309250572997907</v>
      </c>
      <c r="H30" s="47">
        <f>H29/Справочно!F$4*1000000</f>
        <v>13.295782287288395</v>
      </c>
      <c r="I30" s="47">
        <f>I29/Справочно!G$4*1000000</f>
        <v>10.936309062524398</v>
      </c>
      <c r="J30" s="47">
        <f>J29/Справочно!H$4*1000000</f>
        <v>8.3562189279221801</v>
      </c>
      <c r="K30" s="47">
        <f>K29/Справочно!I$4*1000000</f>
        <v>10.927400857329005</v>
      </c>
      <c r="L30" s="47">
        <f>L29/Справочно!J$4*1000000</f>
        <v>8.9579862113676416</v>
      </c>
      <c r="M30" s="47">
        <f>M29/Справочно!K$4*1000000</f>
        <v>17.587840395765195</v>
      </c>
      <c r="N30" s="47">
        <f>N29/Справочно!L$4*1000000</f>
        <v>9.1218082741020456</v>
      </c>
    </row>
    <row r="31" spans="1:14" ht="40.5" x14ac:dyDescent="0.25">
      <c r="A31" s="13" t="s">
        <v>120</v>
      </c>
      <c r="B31" s="17" t="s">
        <v>91</v>
      </c>
      <c r="C31" s="17" t="s">
        <v>75</v>
      </c>
      <c r="D31" s="17" t="s">
        <v>92</v>
      </c>
      <c r="E31" s="17" t="s">
        <v>89</v>
      </c>
      <c r="F31" s="83">
        <f>F29/Справочно!D$6*100000</f>
        <v>7.5152446474903547</v>
      </c>
      <c r="G31" s="47">
        <f>G29/Справочно!E$6*100000</f>
        <v>43.370936858375437</v>
      </c>
      <c r="H31" s="47">
        <f>H29/Справочно!F$6*100000</f>
        <v>8.9509488005728617</v>
      </c>
      <c r="I31" s="47">
        <f>I29/Справочно!G$6*100000</f>
        <v>32.155705069659525</v>
      </c>
      <c r="J31" s="47">
        <f>J29/Справочно!H$6*100000</f>
        <v>35.20321053280059</v>
      </c>
      <c r="K31" s="47">
        <f>K29/Справочно!I$6*100000</f>
        <v>24.783625449022395</v>
      </c>
      <c r="L31" s="47">
        <f>L29/Справочно!J$6*100000</f>
        <v>4.7291801966129174</v>
      </c>
      <c r="M31" s="47">
        <f>M29/Справочно!K$6*100000</f>
        <v>5.1118056860772096</v>
      </c>
      <c r="N31" s="47">
        <f>N29/Справочно!L$6*100000</f>
        <v>0.71320560145195688</v>
      </c>
    </row>
    <row r="32" spans="1:14" ht="20.25" x14ac:dyDescent="0.25">
      <c r="A32" s="13" t="s">
        <v>121</v>
      </c>
      <c r="B32" s="17" t="s">
        <v>122</v>
      </c>
      <c r="C32" s="17" t="s">
        <v>75</v>
      </c>
      <c r="D32" s="17" t="s">
        <v>76</v>
      </c>
      <c r="E32" s="17" t="s">
        <v>77</v>
      </c>
      <c r="F32" s="82">
        <f>SUM(G32:N32)</f>
        <v>2064</v>
      </c>
      <c r="G32" s="51">
        <v>232</v>
      </c>
      <c r="H32" s="51">
        <v>278</v>
      </c>
      <c r="I32" s="51">
        <v>228</v>
      </c>
      <c r="J32" s="51">
        <v>53</v>
      </c>
      <c r="K32" s="51">
        <v>692</v>
      </c>
      <c r="L32" s="51">
        <v>233</v>
      </c>
      <c r="M32" s="51">
        <v>252</v>
      </c>
      <c r="N32" s="51">
        <v>96</v>
      </c>
    </row>
    <row r="33" spans="1:14" ht="60.75" customHeight="1" x14ac:dyDescent="0.25">
      <c r="A33" s="13" t="s">
        <v>123</v>
      </c>
      <c r="B33" s="17" t="s">
        <v>87</v>
      </c>
      <c r="C33" s="17" t="s">
        <v>75</v>
      </c>
      <c r="D33" s="17" t="s">
        <v>88</v>
      </c>
      <c r="E33" s="17" t="s">
        <v>89</v>
      </c>
      <c r="F33" s="83">
        <f>F32/Справочно!D$4*1000000</f>
        <v>17.656154701995675</v>
      </c>
      <c r="G33" s="47">
        <f>G32/Справочно!E$4*1000000</f>
        <v>7.1828886996225236</v>
      </c>
      <c r="H33" s="47">
        <f>H32/Справочно!F$4*1000000</f>
        <v>24.478327654742873</v>
      </c>
      <c r="I33" s="47">
        <f>I32/Справочно!G$4*1000000</f>
        <v>17.315822682330296</v>
      </c>
      <c r="J33" s="47">
        <f>J32/Справочно!H$4*1000000</f>
        <v>7.3813267196645924</v>
      </c>
      <c r="K33" s="47">
        <f>K32/Справочно!I$4*1000000</f>
        <v>29.423196082769152</v>
      </c>
      <c r="L33" s="47">
        <f>L32/Справочно!J$4*1000000</f>
        <v>24.269892874984428</v>
      </c>
      <c r="M33" s="47">
        <f>M32/Справочно!K$4*1000000</f>
        <v>16.852227299364369</v>
      </c>
      <c r="N33" s="47">
        <f>N32/Справочно!L$4*1000000</f>
        <v>19.902127143495374</v>
      </c>
    </row>
    <row r="34" spans="1:14" ht="40.5" x14ac:dyDescent="0.25">
      <c r="A34" s="13" t="s">
        <v>124</v>
      </c>
      <c r="B34" s="17" t="s">
        <v>91</v>
      </c>
      <c r="C34" s="17" t="s">
        <v>75</v>
      </c>
      <c r="D34" s="17" t="s">
        <v>92</v>
      </c>
      <c r="E34" s="17" t="s">
        <v>89</v>
      </c>
      <c r="F34" s="83">
        <f>F32/Справочно!D$6*100000</f>
        <v>12.052420320450732</v>
      </c>
      <c r="G34" s="47">
        <f>G32/Справочно!E$6*100000</f>
        <v>35.681054436677663</v>
      </c>
      <c r="H34" s="47">
        <f>H32/Справочно!F$6*100000</f>
        <v>16.479230242114273</v>
      </c>
      <c r="I34" s="47">
        <f>I32/Справочно!G$6*100000</f>
        <v>50.913199693627583</v>
      </c>
      <c r="J34" s="47">
        <f>J32/Справочно!H$6*100000</f>
        <v>31.096169303973856</v>
      </c>
      <c r="K34" s="47">
        <f>K32/Справочно!I$6*100000</f>
        <v>66.732563465850191</v>
      </c>
      <c r="L34" s="47">
        <f>L32/Справочно!J$6*100000</f>
        <v>12.812778904776858</v>
      </c>
      <c r="M34" s="47">
        <f>M32/Справочно!K$6*100000</f>
        <v>4.8980039273439431</v>
      </c>
      <c r="N34" s="47">
        <f>N32/Справочно!L$6*100000</f>
        <v>1.5560849486224515</v>
      </c>
    </row>
    <row r="35" spans="1:14" ht="20.25" customHeight="1" x14ac:dyDescent="0.25">
      <c r="A35" s="13" t="s">
        <v>125</v>
      </c>
      <c r="B35" s="76" t="s">
        <v>939</v>
      </c>
      <c r="C35" s="17" t="s">
        <v>75</v>
      </c>
      <c r="D35" s="17" t="s">
        <v>76</v>
      </c>
      <c r="E35" s="17" t="s">
        <v>77</v>
      </c>
      <c r="F35" s="82">
        <f t="shared" ref="F35" si="0">SUM(G35:N35)</f>
        <v>1242</v>
      </c>
      <c r="G35" s="51">
        <v>424</v>
      </c>
      <c r="H35" s="51">
        <v>60</v>
      </c>
      <c r="I35" s="51">
        <v>172</v>
      </c>
      <c r="J35" s="51">
        <v>49</v>
      </c>
      <c r="K35" s="51">
        <v>220</v>
      </c>
      <c r="L35" s="51">
        <v>57</v>
      </c>
      <c r="M35" s="51">
        <v>132</v>
      </c>
      <c r="N35" s="51">
        <v>128</v>
      </c>
    </row>
    <row r="36" spans="1:14" ht="60.75" customHeight="1" x14ac:dyDescent="0.25">
      <c r="A36" s="13" t="s">
        <v>126</v>
      </c>
      <c r="B36" s="17" t="s">
        <v>87</v>
      </c>
      <c r="C36" s="17" t="s">
        <v>75</v>
      </c>
      <c r="D36" s="17" t="s">
        <v>88</v>
      </c>
      <c r="E36" s="17" t="s">
        <v>89</v>
      </c>
      <c r="F36" s="83">
        <f>F35/Справочно!D$4*1000000</f>
        <v>10.624488439863676</v>
      </c>
      <c r="G36" s="47">
        <f>G35/Справочно!E$4*1000000</f>
        <v>13.127348313103234</v>
      </c>
      <c r="H36" s="47">
        <f>H35/Справочно!F$4*1000000</f>
        <v>5.2830922995847924</v>
      </c>
      <c r="I36" s="47">
        <f>I35/Справочно!G$4*1000000</f>
        <v>13.062813602459697</v>
      </c>
      <c r="J36" s="47">
        <f>J35/Справочно!H$4*1000000</f>
        <v>6.824245457803114</v>
      </c>
      <c r="K36" s="47">
        <f>K35/Справочно!I$4*1000000</f>
        <v>9.3541952864294995</v>
      </c>
      <c r="L36" s="47">
        <f>L35/Справочно!J$4*1000000</f>
        <v>5.9372699307901815</v>
      </c>
      <c r="M36" s="47">
        <f>M35/Справочно!K$4*1000000</f>
        <v>8.8273571568099083</v>
      </c>
      <c r="N36" s="47">
        <f>N35/Справочно!L$4*1000000</f>
        <v>26.536169524660497</v>
      </c>
    </row>
    <row r="37" spans="1:14" ht="40.5" x14ac:dyDescent="0.25">
      <c r="A37" s="13" t="s">
        <v>127</v>
      </c>
      <c r="B37" s="17" t="s">
        <v>91</v>
      </c>
      <c r="C37" s="17" t="s">
        <v>75</v>
      </c>
      <c r="D37" s="17" t="s">
        <v>92</v>
      </c>
      <c r="E37" s="17" t="s">
        <v>89</v>
      </c>
      <c r="F37" s="83">
        <f>F35/Справочно!D$6*100000</f>
        <v>7.2524738556200621</v>
      </c>
      <c r="G37" s="47">
        <f>G35/Справочно!E$6*100000</f>
        <v>65.210202935997103</v>
      </c>
      <c r="H37" s="47">
        <f>H35/Справочно!F$6*100000</f>
        <v>3.5566683975786204</v>
      </c>
      <c r="I37" s="47">
        <f>I35/Справочно!G$6*100000</f>
        <v>38.40820327764888</v>
      </c>
      <c r="J37" s="47">
        <f>J35/Справочно!H$6*100000</f>
        <v>28.74928860178715</v>
      </c>
      <c r="K37" s="47">
        <f>K35/Справочно!I$6*100000</f>
        <v>21.215554859085319</v>
      </c>
      <c r="L37" s="47">
        <f>L35/Справочно!J$6*100000</f>
        <v>3.1344566419411195</v>
      </c>
      <c r="M37" s="47">
        <f>M35/Справочно!K$6*100000</f>
        <v>2.5656211047992081</v>
      </c>
      <c r="N37" s="47">
        <f>N35/Справочно!L$6*100000</f>
        <v>2.074779931496602</v>
      </c>
    </row>
    <row r="38" spans="1:14" ht="20.25" x14ac:dyDescent="0.25">
      <c r="A38" s="63" t="s">
        <v>129</v>
      </c>
      <c r="B38" s="70" t="s">
        <v>128</v>
      </c>
      <c r="C38" s="17" t="s">
        <v>75</v>
      </c>
      <c r="D38" s="17" t="s">
        <v>76</v>
      </c>
      <c r="E38" s="17" t="s">
        <v>77</v>
      </c>
      <c r="F38" s="84">
        <f t="shared" ref="F38" si="1">SUM(G38:N38)</f>
        <v>164</v>
      </c>
      <c r="G38" s="54">
        <v>23</v>
      </c>
      <c r="H38" s="54">
        <v>2</v>
      </c>
      <c r="I38" s="54">
        <v>10</v>
      </c>
      <c r="J38" s="54">
        <v>0</v>
      </c>
      <c r="K38" s="54">
        <v>33</v>
      </c>
      <c r="L38" s="54">
        <v>0</v>
      </c>
      <c r="M38" s="54">
        <v>60</v>
      </c>
      <c r="N38" s="54">
        <v>36</v>
      </c>
    </row>
    <row r="39" spans="1:14" ht="60.75" customHeight="1" x14ac:dyDescent="0.25">
      <c r="A39" s="63" t="s">
        <v>131</v>
      </c>
      <c r="B39" s="70" t="s">
        <v>87</v>
      </c>
      <c r="C39" s="17" t="s">
        <v>75</v>
      </c>
      <c r="D39" s="17" t="s">
        <v>88</v>
      </c>
      <c r="E39" s="17" t="s">
        <v>89</v>
      </c>
      <c r="F39" s="83">
        <f>F38/Справочно!D$4*1000000</f>
        <v>1.402911517019036</v>
      </c>
      <c r="G39" s="47">
        <f>G38/Справочно!E$4*1000000</f>
        <v>0.71209672453154327</v>
      </c>
      <c r="H39" s="47">
        <f>H38/Справочно!F$4*1000000</f>
        <v>0.17610307665282643</v>
      </c>
      <c r="I39" s="47">
        <f>I38/Справочно!G$4*1000000</f>
        <v>0.75946590711974982</v>
      </c>
      <c r="J39" s="47">
        <f>J38/Справочно!H$4*1000000</f>
        <v>0</v>
      </c>
      <c r="K39" s="47">
        <f>K38/Справочно!I$4*1000000</f>
        <v>1.4031292929644248</v>
      </c>
      <c r="L39" s="47">
        <f>L38/Справочно!J$4*1000000</f>
        <v>0</v>
      </c>
      <c r="M39" s="47">
        <f>M38/Справочно!K$4*1000000</f>
        <v>4.0124350712772312</v>
      </c>
      <c r="N39" s="47">
        <f>N38/Справочно!L$4*1000000</f>
        <v>7.4632976788107648</v>
      </c>
    </row>
    <row r="40" spans="1:14" ht="40.5" x14ac:dyDescent="0.25">
      <c r="A40" s="63" t="s">
        <v>132</v>
      </c>
      <c r="B40" s="70" t="s">
        <v>91</v>
      </c>
      <c r="C40" s="17" t="s">
        <v>75</v>
      </c>
      <c r="D40" s="17" t="s">
        <v>92</v>
      </c>
      <c r="E40" s="17" t="s">
        <v>89</v>
      </c>
      <c r="F40" s="83">
        <f>F38/Справочно!D$6*100000</f>
        <v>0.95765355259395368</v>
      </c>
      <c r="G40" s="47">
        <f>G38/Справочно!E$6*100000</f>
        <v>3.5373459139809751</v>
      </c>
      <c r="H40" s="47">
        <f>H38/Справочно!F$6*100000</f>
        <v>0.11855561325262068</v>
      </c>
      <c r="I40" s="47">
        <f>I38/Справочно!G$6*100000</f>
        <v>2.2330350742819118</v>
      </c>
      <c r="J40" s="47">
        <f>J38/Справочно!H$6*100000</f>
        <v>0</v>
      </c>
      <c r="K40" s="47">
        <f>K38/Справочно!I$6*100000</f>
        <v>3.1823332288627979</v>
      </c>
      <c r="L40" s="47">
        <f>L38/Справочно!J$6*100000</f>
        <v>0</v>
      </c>
      <c r="M40" s="47">
        <f>M38/Справочно!K$6*100000</f>
        <v>1.1661914112723673</v>
      </c>
      <c r="N40" s="47">
        <f>N38/Справочно!L$6*100000</f>
        <v>0.58353185573341926</v>
      </c>
    </row>
    <row r="41" spans="1:14" ht="20.25" x14ac:dyDescent="0.25">
      <c r="A41" s="13" t="s">
        <v>766</v>
      </c>
      <c r="B41" s="17" t="s">
        <v>130</v>
      </c>
      <c r="C41" s="17" t="s">
        <v>75</v>
      </c>
      <c r="D41" s="17" t="s">
        <v>76</v>
      </c>
      <c r="E41" s="17" t="s">
        <v>77</v>
      </c>
      <c r="F41" s="82">
        <v>5782</v>
      </c>
      <c r="G41" s="14">
        <v>1464</v>
      </c>
      <c r="H41" s="14">
        <v>444</v>
      </c>
      <c r="I41" s="14">
        <v>688</v>
      </c>
      <c r="J41" s="14">
        <v>94</v>
      </c>
      <c r="K41" s="14">
        <v>956</v>
      </c>
      <c r="L41" s="14">
        <v>485</v>
      </c>
      <c r="M41" s="14">
        <v>1317</v>
      </c>
      <c r="N41" s="14">
        <v>334</v>
      </c>
    </row>
    <row r="42" spans="1:14" ht="60.75" customHeight="1" x14ac:dyDescent="0.25">
      <c r="A42" s="13" t="s">
        <v>767</v>
      </c>
      <c r="B42" s="17" t="s">
        <v>87</v>
      </c>
      <c r="C42" s="17" t="s">
        <v>75</v>
      </c>
      <c r="D42" s="17" t="s">
        <v>88</v>
      </c>
      <c r="E42" s="17" t="s">
        <v>89</v>
      </c>
      <c r="F42" s="83">
        <f>F41/Справочно!D$4*1000000</f>
        <v>49.461185313439429</v>
      </c>
      <c r="G42" s="47">
        <f>G41/Справочно!E$4*1000000</f>
        <v>45.326504552790411</v>
      </c>
      <c r="H42" s="47">
        <f>H41/Справочно!F$4*1000000</f>
        <v>39.094883016927469</v>
      </c>
      <c r="I42" s="47">
        <f>I41/Справочно!G$4*1000000</f>
        <v>52.251254409838786</v>
      </c>
      <c r="J42" s="47">
        <f>J41/Справочно!H$4*1000000</f>
        <v>13.09140965374475</v>
      </c>
      <c r="K42" s="47">
        <f>K41/Справочно!I$4*1000000</f>
        <v>40.648230426484545</v>
      </c>
      <c r="L42" s="47">
        <f>L41/Справочно!J$4*1000000</f>
        <v>50.518875726898912</v>
      </c>
      <c r="M42" s="47">
        <f>M41/Справочно!K$4*1000000</f>
        <v>88.072949814535221</v>
      </c>
      <c r="N42" s="47">
        <f>N41/Справочно!L$4*1000000</f>
        <v>69.242817353410985</v>
      </c>
    </row>
    <row r="43" spans="1:14" ht="40.5" x14ac:dyDescent="0.25">
      <c r="A43" s="13" t="s">
        <v>768</v>
      </c>
      <c r="B43" s="17" t="s">
        <v>91</v>
      </c>
      <c r="C43" s="17" t="s">
        <v>75</v>
      </c>
      <c r="D43" s="17" t="s">
        <v>92</v>
      </c>
      <c r="E43" s="17" t="s">
        <v>89</v>
      </c>
      <c r="F43" s="83">
        <f>F41/Справочно!D$6*100000</f>
        <v>33.76312707986731</v>
      </c>
      <c r="G43" s="47">
        <f>G41/Справочно!E$6*100000</f>
        <v>225.15975730731077</v>
      </c>
      <c r="H43" s="47">
        <f>H41/Справочно!F$6*100000</f>
        <v>26.319346142081791</v>
      </c>
      <c r="I43" s="47">
        <f>I41/Справочно!G$6*100000</f>
        <v>153.63281311059552</v>
      </c>
      <c r="J43" s="47">
        <f>J41/Справочно!H$6*100000</f>
        <v>55.15169650138759</v>
      </c>
      <c r="K43" s="47">
        <f>K41/Справочно!I$6*100000</f>
        <v>92.191229296752581</v>
      </c>
      <c r="L43" s="47">
        <f>L41/Справочно!J$6*100000</f>
        <v>26.670376690200754</v>
      </c>
      <c r="M43" s="47">
        <f>M41/Справочно!K$6*100000</f>
        <v>25.597901477428465</v>
      </c>
      <c r="N43" s="47">
        <f>N41/Справочно!L$6*100000</f>
        <v>5.4138788837489455</v>
      </c>
    </row>
    <row r="44" spans="1:14" ht="20.25" customHeight="1" x14ac:dyDescent="0.25">
      <c r="A44" s="73" t="s">
        <v>769</v>
      </c>
      <c r="B44" s="70" t="s">
        <v>765</v>
      </c>
      <c r="C44" s="70" t="s">
        <v>75</v>
      </c>
      <c r="D44" s="57" t="s">
        <v>223</v>
      </c>
      <c r="E44" s="70" t="s">
        <v>77</v>
      </c>
      <c r="F44" s="84">
        <f>SUM(G44:N44)</f>
        <v>9187</v>
      </c>
      <c r="G44" s="54">
        <v>2153</v>
      </c>
      <c r="H44" s="54">
        <v>1484</v>
      </c>
      <c r="I44" s="54">
        <v>1305</v>
      </c>
      <c r="J44" s="54">
        <v>50</v>
      </c>
      <c r="K44" s="54">
        <v>1351</v>
      </c>
      <c r="L44" s="54">
        <v>1250</v>
      </c>
      <c r="M44" s="54">
        <v>1247</v>
      </c>
      <c r="N44" s="54">
        <v>347</v>
      </c>
    </row>
    <row r="45" spans="1:14" ht="60.75" customHeight="1" x14ac:dyDescent="0.25">
      <c r="A45" s="73" t="s">
        <v>770</v>
      </c>
      <c r="B45" s="70" t="s">
        <v>87</v>
      </c>
      <c r="C45" s="70" t="s">
        <v>75</v>
      </c>
      <c r="D45" s="57" t="s">
        <v>88</v>
      </c>
      <c r="E45" s="70" t="s">
        <v>89</v>
      </c>
      <c r="F45" s="83">
        <f>F44/Справочно!D$4*1000000</f>
        <v>78.58870796862125</v>
      </c>
      <c r="G45" s="47">
        <f>G44/Справочно!E$4*1000000</f>
        <v>66.658445561583164</v>
      </c>
      <c r="H45" s="47">
        <f>H44/Справочно!F$4*1000000</f>
        <v>130.66848287639723</v>
      </c>
      <c r="I45" s="47">
        <f>I44/Справочно!G$4*1000000</f>
        <v>99.110300879127351</v>
      </c>
      <c r="J45" s="47">
        <f>J44/Справочно!H$4*1000000</f>
        <v>6.963515773268484</v>
      </c>
      <c r="K45" s="47">
        <f>K44/Справочно!I$4*1000000</f>
        <v>57.443262872573882</v>
      </c>
      <c r="L45" s="47">
        <f>L44/Справочно!J$4*1000000</f>
        <v>130.20328795592505</v>
      </c>
      <c r="M45" s="47">
        <f>M44/Справочно!K$4*1000000</f>
        <v>83.391775564711779</v>
      </c>
      <c r="N45" s="47">
        <f>N44/Справочно!L$4*1000000</f>
        <v>71.93789707075932</v>
      </c>
    </row>
    <row r="46" spans="1:14" ht="40.5" customHeight="1" x14ac:dyDescent="0.25">
      <c r="A46" s="73" t="s">
        <v>771</v>
      </c>
      <c r="B46" s="70" t="s">
        <v>91</v>
      </c>
      <c r="C46" s="70" t="s">
        <v>75</v>
      </c>
      <c r="D46" s="57" t="s">
        <v>92</v>
      </c>
      <c r="E46" s="70" t="s">
        <v>89</v>
      </c>
      <c r="F46" s="83">
        <f>F44/Справочно!D$6*100000</f>
        <v>53.646116998052747</v>
      </c>
      <c r="G46" s="47">
        <f>G44/Справочно!E$6*100000</f>
        <v>331.12633707830605</v>
      </c>
      <c r="H46" s="47">
        <f>H44/Справочно!F$6*100000</f>
        <v>87.968265033444538</v>
      </c>
      <c r="I46" s="47">
        <f>I44/Справочно!G$6*100000</f>
        <v>291.41107719378948</v>
      </c>
      <c r="J46" s="47">
        <f>J44/Справочно!H$6*100000</f>
        <v>29.336008777333824</v>
      </c>
      <c r="K46" s="47">
        <f>K44/Справочно!I$6*100000</f>
        <v>130.28279370283758</v>
      </c>
      <c r="L46" s="47">
        <f>L44/Справочно!J$6*100000</f>
        <v>68.738084253094726</v>
      </c>
      <c r="M46" s="47">
        <f>M44/Справочно!K$6*100000</f>
        <v>24.237344830944036</v>
      </c>
      <c r="N46" s="47">
        <f>N44/Справочно!L$6*100000</f>
        <v>5.6245987205415693</v>
      </c>
    </row>
    <row r="47" spans="1:14" ht="20.25" customHeight="1" x14ac:dyDescent="0.25">
      <c r="A47" s="13" t="s">
        <v>772</v>
      </c>
      <c r="B47" s="17" t="s">
        <v>133</v>
      </c>
      <c r="C47" s="17" t="s">
        <v>75</v>
      </c>
      <c r="D47" s="17" t="s">
        <v>76</v>
      </c>
      <c r="E47" s="17" t="s">
        <v>77</v>
      </c>
      <c r="F47" s="80">
        <v>309</v>
      </c>
      <c r="G47" s="46">
        <v>203</v>
      </c>
      <c r="H47" s="46">
        <v>22</v>
      </c>
      <c r="I47" s="46">
        <v>8</v>
      </c>
      <c r="J47" s="46">
        <v>1</v>
      </c>
      <c r="K47" s="46">
        <v>30</v>
      </c>
      <c r="L47" s="46">
        <v>18</v>
      </c>
      <c r="M47" s="46">
        <v>18</v>
      </c>
      <c r="N47" s="46">
        <v>9</v>
      </c>
    </row>
    <row r="48" spans="1:14" ht="40.5" customHeight="1" x14ac:dyDescent="0.25">
      <c r="A48" s="13" t="s">
        <v>773</v>
      </c>
      <c r="B48" s="17" t="s">
        <v>134</v>
      </c>
      <c r="C48" s="17" t="s">
        <v>75</v>
      </c>
      <c r="D48" s="17" t="s">
        <v>76</v>
      </c>
      <c r="E48" s="17" t="s">
        <v>77</v>
      </c>
      <c r="F48" s="82">
        <v>2821</v>
      </c>
      <c r="G48" s="14" t="s">
        <v>255</v>
      </c>
      <c r="H48" s="14" t="s">
        <v>255</v>
      </c>
      <c r="I48" s="14" t="s">
        <v>255</v>
      </c>
      <c r="J48" s="14" t="s">
        <v>255</v>
      </c>
      <c r="K48" s="14" t="s">
        <v>255</v>
      </c>
      <c r="L48" s="14" t="s">
        <v>255</v>
      </c>
      <c r="M48" s="14" t="s">
        <v>255</v>
      </c>
      <c r="N48" s="14" t="s">
        <v>255</v>
      </c>
    </row>
    <row r="49" spans="1:14" ht="60.75" customHeight="1" x14ac:dyDescent="0.25">
      <c r="A49" s="13" t="s">
        <v>774</v>
      </c>
      <c r="B49" s="17" t="s">
        <v>87</v>
      </c>
      <c r="C49" s="17" t="s">
        <v>75</v>
      </c>
      <c r="D49" s="17" t="s">
        <v>88</v>
      </c>
      <c r="E49" s="17" t="s">
        <v>89</v>
      </c>
      <c r="F49" s="83">
        <f>F48/Справочно!D$4*1000000</f>
        <v>24.131788960431106</v>
      </c>
      <c r="G49" s="14" t="s">
        <v>255</v>
      </c>
      <c r="H49" s="14" t="s">
        <v>255</v>
      </c>
      <c r="I49" s="14" t="s">
        <v>255</v>
      </c>
      <c r="J49" s="14" t="s">
        <v>255</v>
      </c>
      <c r="K49" s="14" t="s">
        <v>255</v>
      </c>
      <c r="L49" s="14" t="s">
        <v>255</v>
      </c>
      <c r="M49" s="14" t="s">
        <v>255</v>
      </c>
      <c r="N49" s="14" t="s">
        <v>255</v>
      </c>
    </row>
    <row r="50" spans="1:14" ht="40.5" x14ac:dyDescent="0.25">
      <c r="A50" s="13" t="s">
        <v>775</v>
      </c>
      <c r="B50" s="17" t="s">
        <v>91</v>
      </c>
      <c r="C50" s="17" t="s">
        <v>75</v>
      </c>
      <c r="D50" s="17" t="s">
        <v>92</v>
      </c>
      <c r="E50" s="17" t="s">
        <v>89</v>
      </c>
      <c r="F50" s="83">
        <f>F48/Справочно!D$6*100000</f>
        <v>16.472808974802092</v>
      </c>
      <c r="G50" s="14" t="s">
        <v>255</v>
      </c>
      <c r="H50" s="14" t="s">
        <v>255</v>
      </c>
      <c r="I50" s="14" t="s">
        <v>255</v>
      </c>
      <c r="J50" s="14" t="s">
        <v>255</v>
      </c>
      <c r="K50" s="14" t="s">
        <v>255</v>
      </c>
      <c r="L50" s="14" t="s">
        <v>255</v>
      </c>
      <c r="M50" s="14" t="s">
        <v>255</v>
      </c>
      <c r="N50" s="14" t="s">
        <v>255</v>
      </c>
    </row>
    <row r="51" spans="1:14" ht="60.75" x14ac:dyDescent="0.25">
      <c r="A51" s="73" t="s">
        <v>1126</v>
      </c>
      <c r="B51" s="107" t="s">
        <v>1125</v>
      </c>
      <c r="C51" s="106" t="s">
        <v>75</v>
      </c>
      <c r="D51" s="106" t="s">
        <v>76</v>
      </c>
      <c r="E51" s="106" t="s">
        <v>77</v>
      </c>
      <c r="F51" s="83">
        <v>81</v>
      </c>
      <c r="G51" s="14" t="s">
        <v>255</v>
      </c>
      <c r="H51" s="14" t="s">
        <v>255</v>
      </c>
      <c r="I51" s="14" t="s">
        <v>255</v>
      </c>
      <c r="J51" s="14" t="s">
        <v>255</v>
      </c>
      <c r="K51" s="14" t="s">
        <v>255</v>
      </c>
      <c r="L51" s="14" t="s">
        <v>255</v>
      </c>
      <c r="M51" s="14" t="s">
        <v>255</v>
      </c>
      <c r="N51" s="14" t="s">
        <v>255</v>
      </c>
    </row>
    <row r="52" spans="1:14" ht="60.75" customHeight="1" x14ac:dyDescent="0.25">
      <c r="A52" s="73" t="s">
        <v>1127</v>
      </c>
      <c r="B52" s="106" t="s">
        <v>87</v>
      </c>
      <c r="C52" s="106" t="s">
        <v>75</v>
      </c>
      <c r="D52" s="106" t="s">
        <v>88</v>
      </c>
      <c r="E52" s="106" t="s">
        <v>89</v>
      </c>
      <c r="F52" s="90">
        <f>F51/Справочно!D$4*1000000</f>
        <v>0.69290141999110921</v>
      </c>
      <c r="G52" s="14" t="s">
        <v>255</v>
      </c>
      <c r="H52" s="14" t="s">
        <v>255</v>
      </c>
      <c r="I52" s="14" t="s">
        <v>255</v>
      </c>
      <c r="J52" s="14" t="s">
        <v>255</v>
      </c>
      <c r="K52" s="14" t="s">
        <v>255</v>
      </c>
      <c r="L52" s="14" t="s">
        <v>255</v>
      </c>
      <c r="M52" s="14" t="s">
        <v>255</v>
      </c>
      <c r="N52" s="14" t="s">
        <v>255</v>
      </c>
    </row>
    <row r="53" spans="1:14" ht="40.5" customHeight="1" x14ac:dyDescent="0.25">
      <c r="A53" s="73" t="s">
        <v>1128</v>
      </c>
      <c r="B53" s="106" t="s">
        <v>91</v>
      </c>
      <c r="C53" s="106" t="s">
        <v>75</v>
      </c>
      <c r="D53" s="106" t="s">
        <v>92</v>
      </c>
      <c r="E53" s="106" t="s">
        <v>89</v>
      </c>
      <c r="F53" s="90">
        <f>F51/Справочно!D$6*100000</f>
        <v>0.47298742536652588</v>
      </c>
      <c r="G53" s="14" t="s">
        <v>255</v>
      </c>
      <c r="H53" s="14" t="s">
        <v>255</v>
      </c>
      <c r="I53" s="14" t="s">
        <v>255</v>
      </c>
      <c r="J53" s="14" t="s">
        <v>255</v>
      </c>
      <c r="K53" s="14" t="s">
        <v>255</v>
      </c>
      <c r="L53" s="14" t="s">
        <v>255</v>
      </c>
      <c r="M53" s="14" t="s">
        <v>255</v>
      </c>
      <c r="N53" s="14" t="s">
        <v>255</v>
      </c>
    </row>
    <row r="54" spans="1:14" ht="60.75" x14ac:dyDescent="0.25">
      <c r="A54" s="73" t="s">
        <v>1129</v>
      </c>
      <c r="B54" s="18" t="s">
        <v>1170</v>
      </c>
      <c r="C54" s="106" t="s">
        <v>75</v>
      </c>
      <c r="D54" s="106" t="s">
        <v>223</v>
      </c>
      <c r="E54" s="108" t="s">
        <v>77</v>
      </c>
      <c r="F54" s="83">
        <v>55</v>
      </c>
      <c r="G54" s="14" t="s">
        <v>255</v>
      </c>
      <c r="H54" s="14" t="s">
        <v>255</v>
      </c>
      <c r="I54" s="14" t="s">
        <v>255</v>
      </c>
      <c r="J54" s="14" t="s">
        <v>255</v>
      </c>
      <c r="K54" s="14" t="s">
        <v>255</v>
      </c>
      <c r="L54" s="14" t="s">
        <v>255</v>
      </c>
      <c r="M54" s="14" t="s">
        <v>255</v>
      </c>
      <c r="N54" s="14" t="s">
        <v>255</v>
      </c>
    </row>
    <row r="55" spans="1:14" ht="40.5" x14ac:dyDescent="0.25">
      <c r="A55" s="73" t="s">
        <v>1130</v>
      </c>
      <c r="B55" s="106" t="s">
        <v>87</v>
      </c>
      <c r="C55" s="106" t="s">
        <v>75</v>
      </c>
      <c r="D55" s="106" t="s">
        <v>88</v>
      </c>
      <c r="E55" s="106" t="s">
        <v>89</v>
      </c>
      <c r="F55" s="90">
        <f>F54/Справочно!D$4*1000000</f>
        <v>0.47048861851248158</v>
      </c>
      <c r="G55" s="14" t="s">
        <v>255</v>
      </c>
      <c r="H55" s="14" t="s">
        <v>255</v>
      </c>
      <c r="I55" s="14" t="s">
        <v>255</v>
      </c>
      <c r="J55" s="14" t="s">
        <v>255</v>
      </c>
      <c r="K55" s="14" t="s">
        <v>255</v>
      </c>
      <c r="L55" s="14" t="s">
        <v>255</v>
      </c>
      <c r="M55" s="14" t="s">
        <v>255</v>
      </c>
      <c r="N55" s="14" t="s">
        <v>255</v>
      </c>
    </row>
    <row r="56" spans="1:14" ht="40.5" x14ac:dyDescent="0.25">
      <c r="A56" s="73" t="s">
        <v>1131</v>
      </c>
      <c r="B56" s="106" t="s">
        <v>91</v>
      </c>
      <c r="C56" s="106" t="s">
        <v>75</v>
      </c>
      <c r="D56" s="106" t="s">
        <v>92</v>
      </c>
      <c r="E56" s="106" t="s">
        <v>89</v>
      </c>
      <c r="F56" s="90">
        <f>F54/Справочно!D$6*100000</f>
        <v>0.32116430117480149</v>
      </c>
      <c r="G56" s="14" t="s">
        <v>255</v>
      </c>
      <c r="H56" s="14" t="s">
        <v>255</v>
      </c>
      <c r="I56" s="14" t="s">
        <v>255</v>
      </c>
      <c r="J56" s="14" t="s">
        <v>255</v>
      </c>
      <c r="K56" s="14" t="s">
        <v>255</v>
      </c>
      <c r="L56" s="14" t="s">
        <v>255</v>
      </c>
      <c r="M56" s="14" t="s">
        <v>255</v>
      </c>
      <c r="N56" s="14" t="s">
        <v>255</v>
      </c>
    </row>
    <row r="57" spans="1:14" ht="60.75" customHeight="1" x14ac:dyDescent="0.25">
      <c r="A57" s="13" t="s">
        <v>776</v>
      </c>
      <c r="B57" s="18" t="s">
        <v>1186</v>
      </c>
      <c r="C57" s="17" t="s">
        <v>75</v>
      </c>
      <c r="D57" s="17" t="s">
        <v>76</v>
      </c>
      <c r="E57" s="17" t="s">
        <v>77</v>
      </c>
      <c r="F57" s="82">
        <v>195164</v>
      </c>
      <c r="G57" s="14">
        <v>62038</v>
      </c>
      <c r="H57" s="14">
        <v>23128</v>
      </c>
      <c r="I57" s="14">
        <v>18685</v>
      </c>
      <c r="J57" s="14">
        <v>5428</v>
      </c>
      <c r="K57" s="14">
        <v>34891</v>
      </c>
      <c r="L57" s="14">
        <v>16693</v>
      </c>
      <c r="M57" s="14">
        <v>25591</v>
      </c>
      <c r="N57" s="14">
        <v>8710</v>
      </c>
    </row>
    <row r="58" spans="1:14" ht="40.5" x14ac:dyDescent="0.25">
      <c r="A58" s="13" t="s">
        <v>777</v>
      </c>
      <c r="B58" s="17" t="s">
        <v>87</v>
      </c>
      <c r="C58" s="17" t="s">
        <v>75</v>
      </c>
      <c r="D58" s="17" t="s">
        <v>88</v>
      </c>
      <c r="E58" s="17" t="s">
        <v>89</v>
      </c>
      <c r="F58" s="82">
        <f>F57/Справочно!D$4*1000000</f>
        <v>1669.4989226067266</v>
      </c>
      <c r="G58" s="14">
        <f>G57/Справочно!E$4*1000000</f>
        <v>1920.7415911516471</v>
      </c>
      <c r="H58" s="14">
        <f>H57/Справочно!F$4*1000000</f>
        <v>2036.4559784132848</v>
      </c>
      <c r="I58" s="14">
        <f>I57/Справочно!G$4*1000000</f>
        <v>1419.0620474532525</v>
      </c>
      <c r="J58" s="14">
        <f>J57/Справочно!H$4*1000000</f>
        <v>755.95927234602652</v>
      </c>
      <c r="K58" s="14">
        <f>K57/Справочно!I$4*1000000</f>
        <v>1483.5328533582349</v>
      </c>
      <c r="L58" s="14">
        <f>L57/Справочно!J$4*1000000</f>
        <v>1738.7867886786055</v>
      </c>
      <c r="M58" s="14">
        <f>M57/Справочно!K$4*1000000</f>
        <v>1711.3704318175937</v>
      </c>
      <c r="N58" s="14">
        <f>N57/Справочно!L$4*1000000</f>
        <v>1805.7034106233823</v>
      </c>
    </row>
    <row r="59" spans="1:14" ht="40.5" x14ac:dyDescent="0.25">
      <c r="A59" s="13" t="s">
        <v>778</v>
      </c>
      <c r="B59" s="17" t="s">
        <v>91</v>
      </c>
      <c r="C59" s="17" t="s">
        <v>75</v>
      </c>
      <c r="D59" s="17" t="s">
        <v>92</v>
      </c>
      <c r="E59" s="17" t="s">
        <v>89</v>
      </c>
      <c r="F59" s="82">
        <f>F57/Справочно!D$6*100000</f>
        <v>1139.6310849905265</v>
      </c>
      <c r="G59" s="14">
        <f>G57/Справочно!E$6*100000</f>
        <v>9541.2985135457275</v>
      </c>
      <c r="H59" s="14">
        <f>H57/Справочно!F$6*100000</f>
        <v>1370.9771116533054</v>
      </c>
      <c r="I59" s="14">
        <f>I57/Справочно!G$6*100000</f>
        <v>4172.4260362957521</v>
      </c>
      <c r="J59" s="14">
        <f>J57/Справочно!H$6*100000</f>
        <v>3184.7171128673599</v>
      </c>
      <c r="K59" s="14">
        <f>K57/Справочно!I$6*100000</f>
        <v>3364.6905663106631</v>
      </c>
      <c r="L59" s="14">
        <f>L57/Справочно!J$6*100000</f>
        <v>917.95587234952814</v>
      </c>
      <c r="M59" s="14">
        <f>M57/Справочно!K$6*100000</f>
        <v>497.40007343118589</v>
      </c>
      <c r="N59" s="14">
        <f>N57/Справочно!L$6*100000</f>
        <v>141.18229065105785</v>
      </c>
    </row>
    <row r="60" spans="1:14" ht="81" customHeight="1" x14ac:dyDescent="0.25">
      <c r="A60" s="13" t="s">
        <v>1132</v>
      </c>
      <c r="B60" s="17" t="s">
        <v>135</v>
      </c>
      <c r="C60" s="17" t="s">
        <v>75</v>
      </c>
      <c r="D60" s="17" t="s">
        <v>136</v>
      </c>
      <c r="E60" s="17" t="s">
        <v>77</v>
      </c>
      <c r="F60" s="85">
        <v>18.069418540304564</v>
      </c>
      <c r="G60" s="28">
        <v>38.102453335052708</v>
      </c>
      <c r="H60" s="28">
        <v>46.419923901764093</v>
      </c>
      <c r="I60" s="28">
        <v>4.7685309071447683</v>
      </c>
      <c r="J60" s="41" t="s">
        <v>183</v>
      </c>
      <c r="K60" s="41" t="s">
        <v>183</v>
      </c>
      <c r="L60" s="41" t="s">
        <v>183</v>
      </c>
      <c r="M60" s="41" t="s">
        <v>183</v>
      </c>
      <c r="N60" s="41" t="s">
        <v>183</v>
      </c>
    </row>
    <row r="61" spans="1:14" ht="60.75" x14ac:dyDescent="0.25">
      <c r="A61" s="13" t="s">
        <v>1133</v>
      </c>
      <c r="B61" s="18" t="s">
        <v>1187</v>
      </c>
      <c r="C61" s="17" t="s">
        <v>75</v>
      </c>
      <c r="D61" s="17" t="s">
        <v>76</v>
      </c>
      <c r="E61" s="17" t="s">
        <v>77</v>
      </c>
      <c r="F61" s="82">
        <v>125594</v>
      </c>
      <c r="G61" s="14">
        <v>35184</v>
      </c>
      <c r="H61" s="14">
        <v>13121</v>
      </c>
      <c r="I61" s="14">
        <v>13006</v>
      </c>
      <c r="J61" s="14">
        <v>3936</v>
      </c>
      <c r="K61" s="14">
        <v>23749</v>
      </c>
      <c r="L61" s="14">
        <v>13492</v>
      </c>
      <c r="M61" s="14">
        <v>17259</v>
      </c>
      <c r="N61" s="14">
        <v>5847</v>
      </c>
    </row>
    <row r="62" spans="1:14" ht="40.5" x14ac:dyDescent="0.25">
      <c r="A62" s="13" t="s">
        <v>1134</v>
      </c>
      <c r="B62" s="17" t="s">
        <v>87</v>
      </c>
      <c r="C62" s="17" t="s">
        <v>75</v>
      </c>
      <c r="D62" s="17" t="s">
        <v>88</v>
      </c>
      <c r="E62" s="17" t="s">
        <v>89</v>
      </c>
      <c r="F62" s="82">
        <f>F61/Справочно!D$4*1000000</f>
        <v>1074.3735918810294</v>
      </c>
      <c r="G62" s="14">
        <f>G61/Справочно!E$4*1000000</f>
        <v>1089.32222417034</v>
      </c>
      <c r="H62" s="14">
        <f>H61/Справочно!F$4*1000000</f>
        <v>1155.3242343808679</v>
      </c>
      <c r="I62" s="14">
        <f>I61/Справочно!G$4*1000000</f>
        <v>987.76135879994672</v>
      </c>
      <c r="J62" s="14">
        <f>J61/Справочно!H$4*1000000</f>
        <v>548.16796167169502</v>
      </c>
      <c r="K62" s="14">
        <f>K61/Справочно!I$4*1000000</f>
        <v>1009.7853811700645</v>
      </c>
      <c r="L62" s="14">
        <f>L61/Справочно!J$4*1000000</f>
        <v>1405.3622088810725</v>
      </c>
      <c r="M62" s="14">
        <f>M61/Справочно!K$4*1000000</f>
        <v>1154.1769482528955</v>
      </c>
      <c r="N62" s="14">
        <f>N61/Справочно!L$4*1000000</f>
        <v>1212.1639313335152</v>
      </c>
    </row>
    <row r="63" spans="1:14" ht="40.5" x14ac:dyDescent="0.25">
      <c r="A63" s="13" t="s">
        <v>1135</v>
      </c>
      <c r="B63" s="17" t="s">
        <v>91</v>
      </c>
      <c r="C63" s="17" t="s">
        <v>75</v>
      </c>
      <c r="D63" s="17" t="s">
        <v>92</v>
      </c>
      <c r="E63" s="17" t="s">
        <v>89</v>
      </c>
      <c r="F63" s="82">
        <f>F61/Справочно!D$6*100000</f>
        <v>733.38744075905493</v>
      </c>
      <c r="G63" s="14">
        <f>G61/Справочно!E$6*100000</f>
        <v>5411.2164625002888</v>
      </c>
      <c r="H63" s="14">
        <f>H61/Справочно!F$6*100000</f>
        <v>777.78410074381793</v>
      </c>
      <c r="I63" s="14">
        <f>I61/Справочно!G$6*100000</f>
        <v>2904.2854176110541</v>
      </c>
      <c r="J63" s="14">
        <f>J61/Справочно!H$6*100000</f>
        <v>2309.3306109517189</v>
      </c>
      <c r="K63" s="14">
        <f>K61/Справочно!I$6*100000</f>
        <v>2290.2191470382604</v>
      </c>
      <c r="L63" s="14">
        <f>L61/Справочно!J$6*100000</f>
        <v>741.93138619420324</v>
      </c>
      <c r="M63" s="14">
        <f>M61/Справочно!K$6*100000</f>
        <v>335.45495945249644</v>
      </c>
      <c r="N63" s="14">
        <f>N61/Справочно!L$6*100000</f>
        <v>94.775298902036184</v>
      </c>
    </row>
    <row r="64" spans="1:14" ht="60.75" x14ac:dyDescent="0.25">
      <c r="A64" s="13" t="s">
        <v>1136</v>
      </c>
      <c r="B64" s="18" t="s">
        <v>1188</v>
      </c>
      <c r="C64" s="17" t="s">
        <v>75</v>
      </c>
      <c r="D64" s="17" t="s">
        <v>76</v>
      </c>
      <c r="E64" s="17" t="s">
        <v>77</v>
      </c>
      <c r="F64" s="82">
        <v>123371</v>
      </c>
      <c r="G64" s="14">
        <v>41830</v>
      </c>
      <c r="H64" s="14">
        <v>15004</v>
      </c>
      <c r="I64" s="14">
        <v>10972</v>
      </c>
      <c r="J64" s="14">
        <v>3199</v>
      </c>
      <c r="K64" s="14">
        <v>20617</v>
      </c>
      <c r="L64" s="14">
        <v>9204</v>
      </c>
      <c r="M64" s="14">
        <v>17525</v>
      </c>
      <c r="N64" s="14">
        <v>5020</v>
      </c>
    </row>
    <row r="65" spans="1:14" ht="40.5" x14ac:dyDescent="0.25">
      <c r="A65" s="13" t="s">
        <v>1137</v>
      </c>
      <c r="B65" s="17" t="s">
        <v>87</v>
      </c>
      <c r="C65" s="17" t="s">
        <v>75</v>
      </c>
      <c r="D65" s="17" t="s">
        <v>88</v>
      </c>
      <c r="E65" s="17" t="s">
        <v>89</v>
      </c>
      <c r="F65" s="82">
        <f>F64/Справочно!D$4*1000000</f>
        <v>1055.3572973546068</v>
      </c>
      <c r="G65" s="14">
        <f>G64/Справочно!E$4*1000000</f>
        <v>1295.0872168328024</v>
      </c>
      <c r="H65" s="14">
        <f>H64/Справочно!F$4*1000000</f>
        <v>1321.1252810495039</v>
      </c>
      <c r="I65" s="14">
        <f>I64/Справочно!G$4*1000000</f>
        <v>833.28599329178951</v>
      </c>
      <c r="J65" s="14">
        <f>J64/Справочно!H$4*1000000</f>
        <v>445.52573917371757</v>
      </c>
      <c r="K65" s="14">
        <f>K64/Справочно!I$4*1000000</f>
        <v>876.61565554689537</v>
      </c>
      <c r="L65" s="14">
        <f>L64/Справочно!J$4*1000000</f>
        <v>958.71284987706724</v>
      </c>
      <c r="M65" s="14">
        <f>M64/Справочно!K$4*1000000</f>
        <v>1171.9654104022247</v>
      </c>
      <c r="N65" s="14">
        <f>N64/Справочно!L$4*1000000</f>
        <v>1040.7153985452787</v>
      </c>
    </row>
    <row r="66" spans="1:14" ht="40.5" x14ac:dyDescent="0.25">
      <c r="A66" s="13" t="s">
        <v>1138</v>
      </c>
      <c r="B66" s="17" t="s">
        <v>91</v>
      </c>
      <c r="C66" s="17" t="s">
        <v>75</v>
      </c>
      <c r="D66" s="17" t="s">
        <v>92</v>
      </c>
      <c r="E66" s="17" t="s">
        <v>89</v>
      </c>
      <c r="F66" s="82">
        <f>F64/Справочно!D$6*100000</f>
        <v>720.4065636406624</v>
      </c>
      <c r="G66" s="14">
        <f>G64/Справочно!E$6*100000</f>
        <v>6433.3556339923562</v>
      </c>
      <c r="H66" s="14">
        <f>H64/Справочно!F$6*100000</f>
        <v>889.40421062116036</v>
      </c>
      <c r="I66" s="14">
        <f>I64/Справочно!G$6*100000</f>
        <v>2450.0860835021135</v>
      </c>
      <c r="J66" s="14">
        <f>J64/Справочно!H$6*100000</f>
        <v>1876.9178415738181</v>
      </c>
      <c r="K66" s="14">
        <f>K64/Справочно!I$6*100000</f>
        <v>1988.1867933171004</v>
      </c>
      <c r="L66" s="14">
        <f>L64/Справочно!J$6*100000</f>
        <v>506.13226197238714</v>
      </c>
      <c r="M66" s="14">
        <f>M64/Справочно!K$6*100000</f>
        <v>340.62507470913727</v>
      </c>
      <c r="N66" s="14">
        <f>N64/Справочно!L$6*100000</f>
        <v>81.37027543838235</v>
      </c>
    </row>
    <row r="67" spans="1:14" ht="81" x14ac:dyDescent="0.25">
      <c r="A67" s="19" t="s">
        <v>1139</v>
      </c>
      <c r="B67" s="18" t="s">
        <v>1189</v>
      </c>
      <c r="C67" s="17" t="s">
        <v>75</v>
      </c>
      <c r="D67" s="17" t="s">
        <v>76</v>
      </c>
      <c r="E67" s="17" t="s">
        <v>77</v>
      </c>
      <c r="F67" s="82">
        <v>11152</v>
      </c>
      <c r="G67" s="14">
        <v>4471</v>
      </c>
      <c r="H67" s="14">
        <v>1580</v>
      </c>
      <c r="I67" s="14">
        <v>1352</v>
      </c>
      <c r="J67" s="14">
        <v>148</v>
      </c>
      <c r="K67" s="14">
        <v>1821</v>
      </c>
      <c r="L67" s="14">
        <v>416</v>
      </c>
      <c r="M67" s="14">
        <v>1140</v>
      </c>
      <c r="N67" s="14">
        <v>224</v>
      </c>
    </row>
    <row r="68" spans="1:14" ht="40.5" x14ac:dyDescent="0.25">
      <c r="A68" s="13" t="s">
        <v>1140</v>
      </c>
      <c r="B68" s="17" t="s">
        <v>87</v>
      </c>
      <c r="C68" s="17" t="s">
        <v>75</v>
      </c>
      <c r="D68" s="17" t="s">
        <v>88</v>
      </c>
      <c r="E68" s="17" t="s">
        <v>89</v>
      </c>
      <c r="F68" s="83">
        <f>F67/Справочно!D$4*1000000</f>
        <v>95.397983157294462</v>
      </c>
      <c r="G68" s="47">
        <f>G67/Справочно!E$4*1000000</f>
        <v>138.42541110350129</v>
      </c>
      <c r="H68" s="47">
        <f>H67/Справочно!F$4*1000000</f>
        <v>139.12143055573287</v>
      </c>
      <c r="I68" s="47">
        <f>I67/Справочно!G$4*1000000</f>
        <v>102.67979064259018</v>
      </c>
      <c r="J68" s="47">
        <f>J67/Справочно!H$4*1000000</f>
        <v>20.612006688874711</v>
      </c>
      <c r="K68" s="47">
        <f>K67/Справочно!I$4*1000000</f>
        <v>77.427225529945986</v>
      </c>
      <c r="L68" s="47">
        <f>L67/Справочно!J$4*1000000</f>
        <v>43.331654231731854</v>
      </c>
      <c r="M68" s="47">
        <f>M67/Справочно!K$4*1000000</f>
        <v>76.236266354267386</v>
      </c>
      <c r="N68" s="47">
        <f>N67/Справочно!L$4*1000000</f>
        <v>46.438296668155871</v>
      </c>
    </row>
    <row r="69" spans="1:14" ht="40.5" x14ac:dyDescent="0.25">
      <c r="A69" s="13" t="s">
        <v>1141</v>
      </c>
      <c r="B69" s="17" t="s">
        <v>91</v>
      </c>
      <c r="C69" s="17" t="s">
        <v>75</v>
      </c>
      <c r="D69" s="17" t="s">
        <v>92</v>
      </c>
      <c r="E69" s="17" t="s">
        <v>89</v>
      </c>
      <c r="F69" s="82">
        <f>F67/Справочно!D$6*100000</f>
        <v>65.120441576388842</v>
      </c>
      <c r="G69" s="47">
        <f>G67/Справочно!E$6*100000</f>
        <v>687.62928614821476</v>
      </c>
      <c r="H69" s="47">
        <f>H67/Справочно!F$6*100000</f>
        <v>93.65893446957034</v>
      </c>
      <c r="I69" s="47">
        <f>I67/Справочно!G$6*100000</f>
        <v>301.9063420429145</v>
      </c>
      <c r="J69" s="47">
        <f>J67/Справочно!H$6*100000</f>
        <v>86.834585980908116</v>
      </c>
      <c r="K69" s="47">
        <f>K67/Справочно!I$6*100000</f>
        <v>175.60693362906531</v>
      </c>
      <c r="L69" s="47">
        <f>L67/Справочно!J$6*100000</f>
        <v>22.876034439429922</v>
      </c>
      <c r="M69" s="47">
        <f>M67/Справочно!K$6*100000</f>
        <v>22.157636814174978</v>
      </c>
      <c r="N69" s="47">
        <f>N67/Справочно!L$6*100000</f>
        <v>3.6308648801190531</v>
      </c>
    </row>
    <row r="70" spans="1:14" ht="101.25" customHeight="1" x14ac:dyDescent="0.25">
      <c r="A70" s="13" t="s">
        <v>1142</v>
      </c>
      <c r="B70" s="17" t="s">
        <v>137</v>
      </c>
      <c r="C70" s="17" t="s">
        <v>75</v>
      </c>
      <c r="D70" s="17" t="s">
        <v>136</v>
      </c>
      <c r="E70" s="17" t="s">
        <v>77</v>
      </c>
      <c r="F70" s="85">
        <v>24.3185078909613</v>
      </c>
      <c r="G70" s="28">
        <v>31.536569000223665</v>
      </c>
      <c r="H70" s="28">
        <v>69.74683544303798</v>
      </c>
      <c r="I70" s="28">
        <v>14.792899408284024</v>
      </c>
      <c r="J70" s="41" t="s">
        <v>183</v>
      </c>
      <c r="K70" s="41" t="s">
        <v>183</v>
      </c>
      <c r="L70" s="41" t="s">
        <v>183</v>
      </c>
      <c r="M70" s="41" t="s">
        <v>183</v>
      </c>
      <c r="N70" s="41" t="s">
        <v>183</v>
      </c>
    </row>
    <row r="71" spans="1:14" ht="40.5" x14ac:dyDescent="0.25">
      <c r="A71" s="63" t="s">
        <v>1143</v>
      </c>
      <c r="B71" s="18" t="s">
        <v>1190</v>
      </c>
      <c r="C71" s="79" t="s">
        <v>75</v>
      </c>
      <c r="D71" s="79" t="s">
        <v>76</v>
      </c>
      <c r="E71" s="79" t="s">
        <v>138</v>
      </c>
      <c r="F71" s="82">
        <v>280639</v>
      </c>
      <c r="G71" s="14">
        <v>71560</v>
      </c>
      <c r="H71" s="14">
        <v>15468</v>
      </c>
      <c r="I71" s="14">
        <v>53267</v>
      </c>
      <c r="J71" s="14">
        <v>33587</v>
      </c>
      <c r="K71" s="14">
        <v>40564</v>
      </c>
      <c r="L71" s="14">
        <v>22428</v>
      </c>
      <c r="M71" s="14">
        <v>33798</v>
      </c>
      <c r="N71" s="14">
        <v>9967</v>
      </c>
    </row>
    <row r="72" spans="1:14" ht="60.75" x14ac:dyDescent="0.25">
      <c r="A72" s="63" t="s">
        <v>1144</v>
      </c>
      <c r="B72" s="79" t="s">
        <v>87</v>
      </c>
      <c r="C72" s="79" t="s">
        <v>75</v>
      </c>
      <c r="D72" s="79" t="s">
        <v>88</v>
      </c>
      <c r="E72" s="79" t="s">
        <v>139</v>
      </c>
      <c r="F72" s="82">
        <f>F71/Справочно!D$4*1000000</f>
        <v>2400.6810074677151</v>
      </c>
      <c r="G72" s="14">
        <f>G71/Справочно!E$4*1000000</f>
        <v>2215.5496351077059</v>
      </c>
      <c r="H72" s="14">
        <f>H71/Справочно!F$4*1000000</f>
        <v>1361.9811948329595</v>
      </c>
      <c r="I72" s="14">
        <f>I71/Справочно!G$4*1000000</f>
        <v>4045.4470474547716</v>
      </c>
      <c r="J72" s="14">
        <f>J71/Справочно!H$4*1000000</f>
        <v>4677.6720855353715</v>
      </c>
      <c r="K72" s="14">
        <f>K71/Справочно!I$4*1000000</f>
        <v>1724.7435345396646</v>
      </c>
      <c r="L72" s="14">
        <f>L71/Справочно!J$4*1000000</f>
        <v>2336.1594738203894</v>
      </c>
      <c r="M72" s="14">
        <f>M71/Справочно!K$4*1000000</f>
        <v>2260.2046756504642</v>
      </c>
      <c r="N72" s="14">
        <f>N71/Справочно!L$4*1000000</f>
        <v>2066.2968879085252</v>
      </c>
    </row>
    <row r="73" spans="1:14" ht="60.75" x14ac:dyDescent="0.25">
      <c r="A73" s="63" t="s">
        <v>1145</v>
      </c>
      <c r="B73" s="79" t="s">
        <v>91</v>
      </c>
      <c r="C73" s="79" t="s">
        <v>75</v>
      </c>
      <c r="D73" s="79" t="s">
        <v>92</v>
      </c>
      <c r="E73" s="79" t="s">
        <v>139</v>
      </c>
      <c r="F73" s="82">
        <f>F71/Справочно!D$6*100000</f>
        <v>1638.7496057708204</v>
      </c>
      <c r="G73" s="14">
        <f>G71/Справочно!E$6*100000</f>
        <v>11005.759721933851</v>
      </c>
      <c r="H73" s="14">
        <f>H71/Справочно!F$6*100000</f>
        <v>916.9091128957682</v>
      </c>
      <c r="I73" s="14">
        <f>I71/Справочно!G$6*100000</f>
        <v>11894.707930177459</v>
      </c>
      <c r="J73" s="14">
        <f>J71/Справочно!H$6*100000</f>
        <v>19706.170536086222</v>
      </c>
      <c r="K73" s="14">
        <f>K71/Справочно!I$6*100000</f>
        <v>3911.762578654259</v>
      </c>
      <c r="L73" s="14">
        <f>L71/Справочно!J$6*100000</f>
        <v>1233.3262029027269</v>
      </c>
      <c r="M73" s="14">
        <f>M71/Справочно!K$6*100000</f>
        <v>656.9156219697245</v>
      </c>
      <c r="N73" s="14">
        <f>N71/Справочно!L$6*100000</f>
        <v>161.55727794708307</v>
      </c>
    </row>
    <row r="74" spans="1:14" ht="60.75" x14ac:dyDescent="0.25">
      <c r="A74" s="63" t="s">
        <v>143</v>
      </c>
      <c r="B74" s="79" t="s">
        <v>140</v>
      </c>
      <c r="C74" s="79" t="s">
        <v>75</v>
      </c>
      <c r="D74" s="79" t="s">
        <v>76</v>
      </c>
      <c r="E74" s="79" t="s">
        <v>138</v>
      </c>
      <c r="F74" s="82">
        <v>349767</v>
      </c>
      <c r="G74" s="14">
        <v>86047</v>
      </c>
      <c r="H74" s="14">
        <v>15699</v>
      </c>
      <c r="I74" s="14">
        <v>39915</v>
      </c>
      <c r="J74" s="14">
        <v>41377</v>
      </c>
      <c r="K74" s="14">
        <v>77872</v>
      </c>
      <c r="L74" s="14">
        <v>36004</v>
      </c>
      <c r="M74" s="14">
        <v>39812</v>
      </c>
      <c r="N74" s="14">
        <v>13041</v>
      </c>
    </row>
    <row r="75" spans="1:14" ht="60.75" x14ac:dyDescent="0.25">
      <c r="A75" s="63" t="s">
        <v>145</v>
      </c>
      <c r="B75" s="79" t="s">
        <v>87</v>
      </c>
      <c r="C75" s="79" t="s">
        <v>75</v>
      </c>
      <c r="D75" s="79" t="s">
        <v>88</v>
      </c>
      <c r="E75" s="79" t="s">
        <v>139</v>
      </c>
      <c r="F75" s="82">
        <f>F74/Справочно!D$4*1000000</f>
        <v>2992.0253205682757</v>
      </c>
      <c r="G75" s="14">
        <f>G74/Справочно!E$4*1000000</f>
        <v>2664.0776893811176</v>
      </c>
      <c r="H75" s="14">
        <f>H74/Справочно!F$4*1000000</f>
        <v>1382.321100186361</v>
      </c>
      <c r="I75" s="14">
        <f>I74/Справочно!G$4*1000000</f>
        <v>3031.4081682684814</v>
      </c>
      <c r="J75" s="14">
        <f>J74/Справочно!H$4*1000000</f>
        <v>5762.5878430106013</v>
      </c>
      <c r="K75" s="14">
        <f>K74/Справочно!I$4*1000000</f>
        <v>3311.0449788401725</v>
      </c>
      <c r="L75" s="14">
        <f>L74/Справочно!J$4*1000000</f>
        <v>3750.2713436521003</v>
      </c>
      <c r="M75" s="14">
        <f>M74/Справочно!K$4*1000000</f>
        <v>2662.3844176281518</v>
      </c>
      <c r="N75" s="14">
        <f>N74/Справочно!L$4*1000000</f>
        <v>2703.5795841491999</v>
      </c>
    </row>
    <row r="76" spans="1:14" ht="60.75" x14ac:dyDescent="0.25">
      <c r="A76" s="63" t="s">
        <v>146</v>
      </c>
      <c r="B76" s="79" t="s">
        <v>91</v>
      </c>
      <c r="C76" s="79" t="s">
        <v>75</v>
      </c>
      <c r="D76" s="79" t="s">
        <v>92</v>
      </c>
      <c r="E76" s="79" t="s">
        <v>139</v>
      </c>
      <c r="F76" s="82">
        <f>F74/Справочно!D$6*100000</f>
        <v>2042.4122568910327</v>
      </c>
      <c r="G76" s="14">
        <f>G74/Справочно!E$6*100000</f>
        <v>13233.826254796562</v>
      </c>
      <c r="H76" s="14">
        <f>H74/Справочно!F$6*100000</f>
        <v>930.60228622644604</v>
      </c>
      <c r="I76" s="14">
        <f>I74/Справочно!G$6*100000</f>
        <v>8913.1594989962505</v>
      </c>
      <c r="J76" s="14">
        <f>J74/Справочно!H$6*100000</f>
        <v>24276.720703594834</v>
      </c>
      <c r="K76" s="14">
        <f>K74/Справочно!I$6*100000</f>
        <v>7509.5349453940544</v>
      </c>
      <c r="L76" s="14">
        <f>L74/Справочно!J$6*100000</f>
        <v>1979.8767883587379</v>
      </c>
      <c r="M76" s="14">
        <f>M74/Справочно!K$6*100000</f>
        <v>773.8068744262581</v>
      </c>
      <c r="N76" s="14">
        <f>N74/Справочно!L$6*100000</f>
        <v>211.38441473943112</v>
      </c>
    </row>
    <row r="77" spans="1:14" ht="40.5" x14ac:dyDescent="0.25">
      <c r="A77" s="13" t="s">
        <v>147</v>
      </c>
      <c r="B77" s="17" t="s">
        <v>141</v>
      </c>
      <c r="C77" s="17" t="s">
        <v>75</v>
      </c>
      <c r="D77" s="17" t="s">
        <v>76</v>
      </c>
      <c r="E77" s="17" t="s">
        <v>77</v>
      </c>
      <c r="F77" s="82">
        <v>2189060</v>
      </c>
      <c r="G77" s="14">
        <v>660192</v>
      </c>
      <c r="H77" s="14">
        <v>272252</v>
      </c>
      <c r="I77" s="14">
        <v>195803</v>
      </c>
      <c r="J77" s="14">
        <v>37969</v>
      </c>
      <c r="K77" s="14">
        <v>410396</v>
      </c>
      <c r="L77" s="14">
        <v>230477</v>
      </c>
      <c r="M77" s="14">
        <v>284042</v>
      </c>
      <c r="N77" s="14">
        <v>97929</v>
      </c>
    </row>
    <row r="78" spans="1:14" ht="40.5" x14ac:dyDescent="0.25">
      <c r="A78" s="13" t="s">
        <v>148</v>
      </c>
      <c r="B78" s="17" t="s">
        <v>87</v>
      </c>
      <c r="C78" s="17" t="s">
        <v>75</v>
      </c>
      <c r="D78" s="17" t="s">
        <v>88</v>
      </c>
      <c r="E78" s="17" t="s">
        <v>89</v>
      </c>
      <c r="F78" s="82">
        <f>F77/Справочно!D$4*1000000</f>
        <v>18725.960277107875</v>
      </c>
      <c r="G78" s="14">
        <f>G77/Справочно!E$4*1000000</f>
        <v>20440.024380953419</v>
      </c>
      <c r="H78" s="14">
        <f>H77/Справочно!F$4*1000000</f>
        <v>23972.207412442651</v>
      </c>
      <c r="I78" s="14">
        <f>I77/Справочно!G$4*1000000</f>
        <v>14870.570301176838</v>
      </c>
      <c r="J78" s="14">
        <f>J77/Справочно!H$4*1000000</f>
        <v>5287.9546079046204</v>
      </c>
      <c r="K78" s="14">
        <f>K77/Справочно!I$4*1000000</f>
        <v>17449.65603986146</v>
      </c>
      <c r="L78" s="14">
        <f>L77/Справочно!J$4*1000000</f>
        <v>24007.090558574189</v>
      </c>
      <c r="M78" s="14">
        <f>M77/Справочно!K$4*1000000</f>
        <v>18995.00137526212</v>
      </c>
      <c r="N78" s="14">
        <f>N77/Справочно!L$4*1000000</f>
        <v>20302.035510784983</v>
      </c>
    </row>
    <row r="79" spans="1:14" ht="40.5" x14ac:dyDescent="0.25">
      <c r="A79" s="13" t="s">
        <v>149</v>
      </c>
      <c r="B79" s="17" t="s">
        <v>91</v>
      </c>
      <c r="C79" s="17" t="s">
        <v>75</v>
      </c>
      <c r="D79" s="17" t="s">
        <v>92</v>
      </c>
      <c r="E79" s="17" t="s">
        <v>89</v>
      </c>
      <c r="F79" s="82">
        <f>F77/Справочно!D$6*1000000</f>
        <v>127826.89547812926</v>
      </c>
      <c r="G79" s="14">
        <f>G77/Справочно!E$6*1000000</f>
        <v>1015359.7711490991</v>
      </c>
      <c r="H79" s="14">
        <f>H77/Справочно!F$6*1000000</f>
        <v>161385.0140962624</v>
      </c>
      <c r="I79" s="14">
        <f>I77/Справочно!G$6*1000000</f>
        <v>437234.9666496212</v>
      </c>
      <c r="J79" s="14">
        <f>J77/Справочно!H$6*1000000</f>
        <v>222771.78345331762</v>
      </c>
      <c r="K79" s="14">
        <f>K77/Справочно!I$6*1000000</f>
        <v>395762.67508859903</v>
      </c>
      <c r="L79" s="14">
        <f>L77/Справочно!J$6*1000000</f>
        <v>126740.37955520411</v>
      </c>
      <c r="M79" s="14">
        <f>M77/Справочно!K$6*1000000</f>
        <v>55207.890140104289</v>
      </c>
      <c r="N79" s="14">
        <f>N77/Справочно!L$6*1000000</f>
        <v>15873.525305588339</v>
      </c>
    </row>
    <row r="80" spans="1:14" s="64" customFormat="1" ht="40.5" x14ac:dyDescent="0.25">
      <c r="A80" s="63" t="s">
        <v>150</v>
      </c>
      <c r="B80" s="79" t="s">
        <v>142</v>
      </c>
      <c r="C80" s="79" t="s">
        <v>75</v>
      </c>
      <c r="D80" s="79" t="s">
        <v>76</v>
      </c>
      <c r="E80" s="79" t="s">
        <v>138</v>
      </c>
      <c r="F80" s="82">
        <v>208583</v>
      </c>
      <c r="G80" s="14">
        <v>72902</v>
      </c>
      <c r="H80" s="14">
        <v>19270</v>
      </c>
      <c r="I80" s="14">
        <v>23350</v>
      </c>
      <c r="J80" s="14">
        <v>8714</v>
      </c>
      <c r="K80" s="14">
        <v>35100</v>
      </c>
      <c r="L80" s="14">
        <v>17647</v>
      </c>
      <c r="M80" s="14">
        <v>23479</v>
      </c>
      <c r="N80" s="14">
        <v>8121</v>
      </c>
    </row>
    <row r="81" spans="1:14" s="64" customFormat="1" ht="60.75" x14ac:dyDescent="0.25">
      <c r="A81" s="63" t="s">
        <v>152</v>
      </c>
      <c r="B81" s="79" t="s">
        <v>87</v>
      </c>
      <c r="C81" s="79" t="s">
        <v>75</v>
      </c>
      <c r="D81" s="79" t="s">
        <v>88</v>
      </c>
      <c r="E81" s="79" t="s">
        <v>139</v>
      </c>
      <c r="F81" s="82">
        <f>F80/Справочно!D$4*1000000</f>
        <v>1784.2895911852536</v>
      </c>
      <c r="G81" s="14">
        <f>G80/Справочно!E$4*1000000</f>
        <v>2257.0989309477641</v>
      </c>
      <c r="H81" s="14">
        <f>H80/Справочно!F$4*1000000</f>
        <v>1696.7531435499827</v>
      </c>
      <c r="I81" s="14">
        <f>I80/Справочно!G$4*1000000</f>
        <v>1773.3528931246158</v>
      </c>
      <c r="J81" s="14">
        <f>J80/Справочно!H$4*1000000</f>
        <v>1213.6015289652314</v>
      </c>
      <c r="K81" s="14">
        <f>K80/Справочно!I$4*1000000</f>
        <v>1492.4193388803428</v>
      </c>
      <c r="L81" s="14">
        <f>L80/Справочно!J$4*1000000</f>
        <v>1838.1579380465673</v>
      </c>
      <c r="M81" s="14">
        <f>M80/Справочно!K$4*1000000</f>
        <v>1570.1327173086352</v>
      </c>
      <c r="N81" s="14">
        <f>N80/Справочно!L$4*1000000</f>
        <v>1683.5955680450618</v>
      </c>
    </row>
    <row r="82" spans="1:14" s="64" customFormat="1" ht="60.75" x14ac:dyDescent="0.25">
      <c r="A82" s="63" t="s">
        <v>779</v>
      </c>
      <c r="B82" s="79" t="s">
        <v>91</v>
      </c>
      <c r="C82" s="79" t="s">
        <v>75</v>
      </c>
      <c r="D82" s="79" t="s">
        <v>92</v>
      </c>
      <c r="E82" s="79" t="s">
        <v>139</v>
      </c>
      <c r="F82" s="82">
        <f>F80/Справочно!D$6*100000</f>
        <v>1217.9893351262476</v>
      </c>
      <c r="G82" s="14">
        <f>G80/Справочно!E$6*100000</f>
        <v>11212.156166132219</v>
      </c>
      <c r="H82" s="14">
        <f>H80/Справочно!F$6*100000</f>
        <v>1142.2833336890003</v>
      </c>
      <c r="I82" s="14">
        <f>I80/Справочно!G$6*100000</f>
        <v>5214.1368984482642</v>
      </c>
      <c r="J82" s="14">
        <f>J80/Справочно!H$6*100000</f>
        <v>5112.6796097137394</v>
      </c>
      <c r="K82" s="14">
        <f>K80/Справочно!I$6*100000</f>
        <v>3384.845343426794</v>
      </c>
      <c r="L82" s="14">
        <f>L80/Справочно!J$6*100000</f>
        <v>970.4167782514902</v>
      </c>
      <c r="M82" s="14">
        <f>M80/Справочно!K$6*100000</f>
        <v>456.35013575439848</v>
      </c>
      <c r="N82" s="14">
        <f>N80/Справочно!L$6*100000</f>
        <v>131.63506112253049</v>
      </c>
    </row>
    <row r="83" spans="1:14" s="64" customFormat="1" ht="40.5" x14ac:dyDescent="0.25">
      <c r="A83" s="63" t="s">
        <v>156</v>
      </c>
      <c r="B83" s="79" t="s">
        <v>144</v>
      </c>
      <c r="C83" s="79" t="s">
        <v>75</v>
      </c>
      <c r="D83" s="79" t="s">
        <v>76</v>
      </c>
      <c r="E83" s="79" t="s">
        <v>138</v>
      </c>
      <c r="F83" s="82">
        <v>71956</v>
      </c>
      <c r="G83" s="14">
        <v>18330</v>
      </c>
      <c r="H83" s="14">
        <v>5302</v>
      </c>
      <c r="I83" s="14">
        <v>3830</v>
      </c>
      <c r="J83" s="14">
        <v>9925</v>
      </c>
      <c r="K83" s="14">
        <v>15360</v>
      </c>
      <c r="L83" s="14">
        <v>5246</v>
      </c>
      <c r="M83" s="14">
        <v>7725</v>
      </c>
      <c r="N83" s="14">
        <v>6238</v>
      </c>
    </row>
    <row r="84" spans="1:14" s="64" customFormat="1" ht="60.75" x14ac:dyDescent="0.25">
      <c r="A84" s="63" t="s">
        <v>158</v>
      </c>
      <c r="B84" s="79" t="s">
        <v>87</v>
      </c>
      <c r="C84" s="79" t="s">
        <v>75</v>
      </c>
      <c r="D84" s="79" t="s">
        <v>88</v>
      </c>
      <c r="E84" s="79" t="s">
        <v>139</v>
      </c>
      <c r="F84" s="82">
        <f>F83/Справочно!D$4*1000000</f>
        <v>615.53598243062049</v>
      </c>
      <c r="G84" s="14">
        <f>G83/Справочно!E$4*1000000</f>
        <v>567.51012872448655</v>
      </c>
      <c r="H84" s="14">
        <f>H83/Справочно!F$4*1000000</f>
        <v>466.84925620664291</v>
      </c>
      <c r="I84" s="14">
        <f>I83/Справочно!G$4*1000000</f>
        <v>290.8754424268642</v>
      </c>
      <c r="J84" s="14">
        <f>J83/Справочно!H$4*1000000</f>
        <v>1382.2578809937941</v>
      </c>
      <c r="K84" s="14">
        <f>K83/Справочно!I$4*1000000</f>
        <v>653.09290727071414</v>
      </c>
      <c r="L84" s="14">
        <f>L83/Справочно!J$4*1000000</f>
        <v>546.43715889342616</v>
      </c>
      <c r="M84" s="14">
        <f>M83/Справочно!K$4*1000000</f>
        <v>516.60101542694349</v>
      </c>
      <c r="N84" s="14">
        <f>N83/Справочно!L$4*1000000</f>
        <v>1293.2236366783766</v>
      </c>
    </row>
    <row r="85" spans="1:14" s="64" customFormat="1" ht="60.75" x14ac:dyDescent="0.25">
      <c r="A85" s="63" t="s">
        <v>1146</v>
      </c>
      <c r="B85" s="79" t="s">
        <v>91</v>
      </c>
      <c r="C85" s="79" t="s">
        <v>75</v>
      </c>
      <c r="D85" s="79" t="s">
        <v>92</v>
      </c>
      <c r="E85" s="79" t="s">
        <v>139</v>
      </c>
      <c r="F85" s="82">
        <f>F83/Справочно!D$6*100000</f>
        <v>420.17633555152759</v>
      </c>
      <c r="G85" s="14">
        <f>G83/Справочно!E$6*100000</f>
        <v>2819.1108957944034</v>
      </c>
      <c r="H85" s="14">
        <f>H83/Справочно!F$6*100000</f>
        <v>314.2909307326974</v>
      </c>
      <c r="I85" s="14">
        <f>I83/Справочно!G$6*100000</f>
        <v>855.25243344997216</v>
      </c>
      <c r="J85" s="14">
        <f>J83/Справочно!H$6*100000</f>
        <v>5823.1977423007647</v>
      </c>
      <c r="K85" s="14">
        <f>K83/Справочно!I$6*100000</f>
        <v>1481.2314665252295</v>
      </c>
      <c r="L85" s="14">
        <f>L83/Справочно!J$6*100000</f>
        <v>288.47999199338796</v>
      </c>
      <c r="M85" s="14">
        <f>M83/Справочно!K$6*100000</f>
        <v>150.1471442013173</v>
      </c>
      <c r="N85" s="14">
        <f>N83/Справочно!L$6*100000</f>
        <v>101.11310322402971</v>
      </c>
    </row>
    <row r="86" spans="1:14" s="64" customFormat="1" ht="60.75" x14ac:dyDescent="0.25">
      <c r="A86" s="63" t="s">
        <v>161</v>
      </c>
      <c r="B86" s="18" t="s">
        <v>1191</v>
      </c>
      <c r="C86" s="79" t="s">
        <v>75</v>
      </c>
      <c r="D86" s="79" t="s">
        <v>76</v>
      </c>
      <c r="E86" s="79" t="s">
        <v>138</v>
      </c>
      <c r="F86" s="82">
        <v>38117</v>
      </c>
      <c r="G86" s="14">
        <v>9807</v>
      </c>
      <c r="H86" s="14">
        <v>3309</v>
      </c>
      <c r="I86" s="14">
        <v>3681</v>
      </c>
      <c r="J86" s="14">
        <v>1843</v>
      </c>
      <c r="K86" s="14">
        <v>9403</v>
      </c>
      <c r="L86" s="14">
        <v>2681</v>
      </c>
      <c r="M86" s="14">
        <v>5484</v>
      </c>
      <c r="N86" s="14">
        <v>1909</v>
      </c>
    </row>
    <row r="87" spans="1:14" s="64" customFormat="1" ht="60.75" x14ac:dyDescent="0.25">
      <c r="A87" s="63" t="s">
        <v>780</v>
      </c>
      <c r="B87" s="79" t="s">
        <v>87</v>
      </c>
      <c r="C87" s="79" t="s">
        <v>75</v>
      </c>
      <c r="D87" s="79" t="s">
        <v>88</v>
      </c>
      <c r="E87" s="79" t="s">
        <v>139</v>
      </c>
      <c r="F87" s="82">
        <f>F86/Справочно!D$4*1000000</f>
        <v>326.06572130618662</v>
      </c>
      <c r="G87" s="14">
        <f>G86/Справочно!E$4*1000000</f>
        <v>303.63185119481932</v>
      </c>
      <c r="H87" s="14">
        <f>H86/Справочно!F$4*1000000</f>
        <v>291.36254032210132</v>
      </c>
      <c r="I87" s="14">
        <f>I86/Справочно!G$4*1000000</f>
        <v>279.55940041077992</v>
      </c>
      <c r="J87" s="14">
        <f>J86/Справочно!H$4*1000000</f>
        <v>256.67519140267632</v>
      </c>
      <c r="K87" s="14">
        <f>K86/Справочно!I$4*1000000</f>
        <v>399.80681035589356</v>
      </c>
      <c r="L87" s="14">
        <f>L86/Справочно!J$4*1000000</f>
        <v>279.26001200786806</v>
      </c>
      <c r="M87" s="14">
        <f>M86/Справочно!K$4*1000000</f>
        <v>366.73656551473891</v>
      </c>
      <c r="N87" s="14">
        <f>N86/Справочно!L$4*1000000</f>
        <v>395.76209080138193</v>
      </c>
    </row>
    <row r="88" spans="1:14" s="64" customFormat="1" ht="60.75" x14ac:dyDescent="0.25">
      <c r="A88" s="63" t="s">
        <v>1147</v>
      </c>
      <c r="B88" s="79" t="s">
        <v>91</v>
      </c>
      <c r="C88" s="79" t="s">
        <v>75</v>
      </c>
      <c r="D88" s="79" t="s">
        <v>92</v>
      </c>
      <c r="E88" s="79" t="s">
        <v>139</v>
      </c>
      <c r="F88" s="82">
        <f>F86/Справочно!D$6*100000</f>
        <v>222.57853941599834</v>
      </c>
      <c r="G88" s="14">
        <f>G86/Справочно!E$6*100000</f>
        <v>1508.293538191801</v>
      </c>
      <c r="H88" s="14">
        <f>H86/Справочно!F$6*100000</f>
        <v>196.15026212646092</v>
      </c>
      <c r="I88" s="14">
        <f>I86/Справочно!G$6*100000</f>
        <v>821.98021084317168</v>
      </c>
      <c r="J88" s="14">
        <f>J86/Справочно!H$6*100000</f>
        <v>1081.325283532525</v>
      </c>
      <c r="K88" s="14">
        <f>K86/Справочно!I$6*100000</f>
        <v>906.77210154536033</v>
      </c>
      <c r="L88" s="14">
        <f>L86/Справочно!J$6*100000</f>
        <v>147.42944310603755</v>
      </c>
      <c r="M88" s="14">
        <f>M86/Справочно!K$6*100000</f>
        <v>106.58989499029437</v>
      </c>
      <c r="N88" s="14">
        <f>N86/Справочно!L$6*100000</f>
        <v>30.943397572086042</v>
      </c>
    </row>
    <row r="89" spans="1:14" ht="60.75" customHeight="1" x14ac:dyDescent="0.25">
      <c r="A89" s="13" t="s">
        <v>781</v>
      </c>
      <c r="B89" s="17" t="s">
        <v>151</v>
      </c>
      <c r="C89" s="17" t="s">
        <v>75</v>
      </c>
      <c r="D89" s="17" t="s">
        <v>76</v>
      </c>
      <c r="E89" s="17" t="s">
        <v>77</v>
      </c>
      <c r="F89" s="82">
        <v>911998046</v>
      </c>
      <c r="G89" s="14">
        <v>411414383</v>
      </c>
      <c r="H89" s="14">
        <v>69941180</v>
      </c>
      <c r="I89" s="14">
        <v>65171826</v>
      </c>
      <c r="J89" s="14">
        <v>23051394</v>
      </c>
      <c r="K89" s="14">
        <v>145519698</v>
      </c>
      <c r="L89" s="14">
        <v>62882401</v>
      </c>
      <c r="M89" s="14">
        <v>100824548</v>
      </c>
      <c r="N89" s="14">
        <v>33192616</v>
      </c>
    </row>
    <row r="90" spans="1:14" ht="40.5" x14ac:dyDescent="0.25">
      <c r="A90" s="13" t="s">
        <v>1148</v>
      </c>
      <c r="B90" s="17" t="s">
        <v>153</v>
      </c>
      <c r="C90" s="17" t="s">
        <v>75</v>
      </c>
      <c r="D90" s="17" t="s">
        <v>154</v>
      </c>
      <c r="E90" s="17" t="s">
        <v>89</v>
      </c>
      <c r="F90" s="82">
        <f>F89/Справочно!D$4*1000</f>
        <v>7801.5400136113212</v>
      </c>
      <c r="G90" s="14">
        <f>G89/Справочно!E$4*1000</f>
        <v>12737.688459107212</v>
      </c>
      <c r="H90" s="14">
        <f>H89/Справочно!F$4*1000</f>
        <v>6158.4284913645661</v>
      </c>
      <c r="I90" s="14">
        <f>I89/Справочно!G$4*1000</f>
        <v>4949.5779951740496</v>
      </c>
      <c r="J90" s="14">
        <f>J89/Справочно!H$4*1000</f>
        <v>3210.3749142965294</v>
      </c>
      <c r="K90" s="14">
        <f>K89/Справочно!I$4*1000</f>
        <v>6187.3621505192914</v>
      </c>
      <c r="L90" s="14">
        <f>L89/Справочно!J$4*1000</f>
        <v>6549.9962918103593</v>
      </c>
      <c r="M90" s="14">
        <f>M89/Справочно!K$4*1000</f>
        <v>6742.5325406812435</v>
      </c>
      <c r="N90" s="14">
        <f>N89/Справочно!L$4*1000</f>
        <v>6881.2881651793632</v>
      </c>
    </row>
    <row r="91" spans="1:14" ht="40.5" customHeight="1" x14ac:dyDescent="0.25">
      <c r="A91" s="13" t="s">
        <v>1149</v>
      </c>
      <c r="B91" s="17" t="s">
        <v>155</v>
      </c>
      <c r="C91" s="17" t="s">
        <v>75</v>
      </c>
      <c r="D91" s="17" t="s">
        <v>76</v>
      </c>
      <c r="E91" s="17" t="s">
        <v>77</v>
      </c>
      <c r="F91" s="82">
        <v>479770628</v>
      </c>
      <c r="G91" s="14">
        <v>235466054</v>
      </c>
      <c r="H91" s="14">
        <v>36458559</v>
      </c>
      <c r="I91" s="14">
        <v>31872827</v>
      </c>
      <c r="J91" s="14">
        <v>9381850</v>
      </c>
      <c r="K91" s="14">
        <v>64488909</v>
      </c>
      <c r="L91" s="14">
        <v>33852835</v>
      </c>
      <c r="M91" s="14">
        <v>51769440</v>
      </c>
      <c r="N91" s="14">
        <v>16480154</v>
      </c>
    </row>
    <row r="92" spans="1:14" ht="81" customHeight="1" x14ac:dyDescent="0.25">
      <c r="A92" s="13" t="s">
        <v>1150</v>
      </c>
      <c r="B92" s="17" t="s">
        <v>157</v>
      </c>
      <c r="C92" s="17" t="s">
        <v>75</v>
      </c>
      <c r="D92" s="17" t="s">
        <v>76</v>
      </c>
      <c r="E92" s="17" t="s">
        <v>77</v>
      </c>
      <c r="F92" s="82">
        <v>9250012</v>
      </c>
      <c r="G92" s="14">
        <v>3860760</v>
      </c>
      <c r="H92" s="14">
        <v>1009651</v>
      </c>
      <c r="I92" s="14">
        <v>883046</v>
      </c>
      <c r="J92" s="14">
        <v>187906</v>
      </c>
      <c r="K92" s="14">
        <v>1320126</v>
      </c>
      <c r="L92" s="14">
        <v>751274</v>
      </c>
      <c r="M92" s="14">
        <v>884743</v>
      </c>
      <c r="N92" s="14">
        <v>352506</v>
      </c>
    </row>
    <row r="93" spans="1:14" ht="81" x14ac:dyDescent="0.25">
      <c r="A93" s="13" t="s">
        <v>1151</v>
      </c>
      <c r="B93" s="17" t="s">
        <v>159</v>
      </c>
      <c r="C93" s="17" t="s">
        <v>75</v>
      </c>
      <c r="D93" s="17" t="s">
        <v>160</v>
      </c>
      <c r="E93" s="17" t="s">
        <v>89</v>
      </c>
      <c r="F93" s="82">
        <f>F92/(Справочно!D$7+Справочно!D$11)*1000</f>
        <v>1093.8330129490741</v>
      </c>
      <c r="G93" s="14">
        <f>G92/(Справочно!E$7+Справочно!E$11)*1000</f>
        <v>1397.2410283841048</v>
      </c>
      <c r="H93" s="14">
        <f>H92/(Справочно!F$7+Справочно!F$11)*1000</f>
        <v>1050.7784692879295</v>
      </c>
      <c r="I93" s="14">
        <f>I92/(Справочно!G$7+Справочно!G$11)*1000</f>
        <v>950.80922247669128</v>
      </c>
      <c r="J93" s="14">
        <f>J92/(Справочно!H$7+Справочно!H$11)*1000</f>
        <v>546.20820361666063</v>
      </c>
      <c r="K93" s="14">
        <f>K92/(Справочно!I$7+Справочно!I$11)*1000</f>
        <v>911.82776388677837</v>
      </c>
      <c r="L93" s="14">
        <f>L92/(Справочно!J$7+Справочно!J$11)*1000</f>
        <v>1089.0885870061566</v>
      </c>
      <c r="M93" s="14">
        <f>M92/(Справочно!K$7+Справочно!K$11)*1000</f>
        <v>930.78522178059904</v>
      </c>
      <c r="N93" s="14">
        <f>N92/(Справочно!L$7+Справочно!L$11)*1000</f>
        <v>948.51979614571167</v>
      </c>
    </row>
    <row r="94" spans="1:14" ht="101.25" customHeight="1" x14ac:dyDescent="0.25">
      <c r="A94" s="13" t="s">
        <v>1121</v>
      </c>
      <c r="B94" s="17" t="s">
        <v>162</v>
      </c>
      <c r="C94" s="17" t="s">
        <v>163</v>
      </c>
      <c r="D94" s="17" t="s">
        <v>136</v>
      </c>
      <c r="E94" s="17" t="s">
        <v>164</v>
      </c>
      <c r="F94" s="85">
        <v>59.687500000000007</v>
      </c>
      <c r="G94" s="59">
        <v>59.049773755656112</v>
      </c>
      <c r="H94" s="59">
        <v>71.621621621621628</v>
      </c>
      <c r="I94" s="59">
        <v>55.428571428571431</v>
      </c>
      <c r="J94" s="59">
        <v>51.162790697674424</v>
      </c>
      <c r="K94" s="59">
        <v>52.537313432835816</v>
      </c>
      <c r="L94" s="59">
        <v>62.23776223776224</v>
      </c>
      <c r="M94" s="59">
        <v>68.720379146919427</v>
      </c>
      <c r="N94" s="59">
        <v>61.666666666666671</v>
      </c>
    </row>
    <row r="95" spans="1:14" ht="40.5" customHeight="1" x14ac:dyDescent="0.25">
      <c r="A95" s="13" t="s">
        <v>1152</v>
      </c>
      <c r="B95" s="21" t="s">
        <v>165</v>
      </c>
      <c r="C95" s="17" t="s">
        <v>163</v>
      </c>
      <c r="D95" s="17" t="s">
        <v>136</v>
      </c>
      <c r="E95" s="17" t="s">
        <v>164</v>
      </c>
      <c r="F95" s="85">
        <v>50.875</v>
      </c>
      <c r="G95" s="28">
        <v>48.868778280542983</v>
      </c>
      <c r="H95" s="28">
        <v>52.702702702702695</v>
      </c>
      <c r="I95" s="28">
        <v>47.428571428571431</v>
      </c>
      <c r="J95" s="28">
        <v>43.02325581395349</v>
      </c>
      <c r="K95" s="28">
        <v>45.671641791044777</v>
      </c>
      <c r="L95" s="28">
        <v>58.74125874125874</v>
      </c>
      <c r="M95" s="28">
        <v>60.189573459715639</v>
      </c>
      <c r="N95" s="28">
        <v>60</v>
      </c>
    </row>
    <row r="96" spans="1:14" ht="40.5" x14ac:dyDescent="0.25">
      <c r="A96" s="13" t="s">
        <v>1153</v>
      </c>
      <c r="B96" s="22" t="s">
        <v>166</v>
      </c>
      <c r="C96" s="17" t="s">
        <v>163</v>
      </c>
      <c r="D96" s="17" t="s">
        <v>136</v>
      </c>
      <c r="E96" s="17" t="s">
        <v>164</v>
      </c>
      <c r="F96" s="86">
        <v>46.5625</v>
      </c>
      <c r="G96" s="58">
        <v>43.891402714932127</v>
      </c>
      <c r="H96" s="58">
        <v>49.324324324324323</v>
      </c>
      <c r="I96" s="58">
        <v>42.285714285714285</v>
      </c>
      <c r="J96" s="58">
        <v>38.372093023255815</v>
      </c>
      <c r="K96" s="58">
        <v>40.895522388059703</v>
      </c>
      <c r="L96" s="58">
        <v>52.447552447552447</v>
      </c>
      <c r="M96" s="58">
        <v>58.293838862559241</v>
      </c>
      <c r="N96" s="58">
        <v>60</v>
      </c>
    </row>
    <row r="97" spans="1:14" ht="20.25" customHeight="1" x14ac:dyDescent="0.25">
      <c r="A97" s="13" t="s">
        <v>1154</v>
      </c>
      <c r="B97" s="22" t="s">
        <v>167</v>
      </c>
      <c r="C97" s="17" t="s">
        <v>163</v>
      </c>
      <c r="D97" s="17" t="s">
        <v>136</v>
      </c>
      <c r="E97" s="17" t="s">
        <v>164</v>
      </c>
      <c r="F97" s="86">
        <v>46.375</v>
      </c>
      <c r="G97" s="58">
        <v>44.57013574660634</v>
      </c>
      <c r="H97" s="58">
        <v>50.675675675675677</v>
      </c>
      <c r="I97" s="58">
        <v>45.142857142857139</v>
      </c>
      <c r="J97" s="58">
        <v>38.372093023255815</v>
      </c>
      <c r="K97" s="58">
        <v>39.104477611940297</v>
      </c>
      <c r="L97" s="58">
        <v>54.54545454545454</v>
      </c>
      <c r="M97" s="58">
        <v>54.02843601895735</v>
      </c>
      <c r="N97" s="58">
        <v>58.333333333333336</v>
      </c>
    </row>
    <row r="98" spans="1:14" ht="40.5" customHeight="1" x14ac:dyDescent="0.25">
      <c r="A98" s="13" t="s">
        <v>1155</v>
      </c>
      <c r="B98" s="21" t="s">
        <v>168</v>
      </c>
      <c r="C98" s="17" t="s">
        <v>163</v>
      </c>
      <c r="D98" s="17" t="s">
        <v>136</v>
      </c>
      <c r="E98" s="17" t="s">
        <v>164</v>
      </c>
      <c r="F98" s="85">
        <v>56.1875</v>
      </c>
      <c r="G98" s="28">
        <v>54.751131221719461</v>
      </c>
      <c r="H98" s="28">
        <v>68.918918918918919</v>
      </c>
      <c r="I98" s="28">
        <v>53.142857142857146</v>
      </c>
      <c r="J98" s="28">
        <v>47.674418604651166</v>
      </c>
      <c r="K98" s="28">
        <v>46.865671641791046</v>
      </c>
      <c r="L98" s="28">
        <v>60.139860139860133</v>
      </c>
      <c r="M98" s="28">
        <v>66.824644549763036</v>
      </c>
      <c r="N98" s="28">
        <v>61.666666666666671</v>
      </c>
    </row>
    <row r="99" spans="1:14" ht="20.25" customHeight="1" x14ac:dyDescent="0.25">
      <c r="A99" s="13" t="s">
        <v>1156</v>
      </c>
      <c r="B99" s="22" t="s">
        <v>169</v>
      </c>
      <c r="C99" s="17" t="s">
        <v>163</v>
      </c>
      <c r="D99" s="17" t="s">
        <v>136</v>
      </c>
      <c r="E99" s="17" t="s">
        <v>164</v>
      </c>
      <c r="F99" s="86">
        <v>49.6875</v>
      </c>
      <c r="G99" s="58">
        <v>45.701357466063349</v>
      </c>
      <c r="H99" s="58">
        <v>59.45945945945946</v>
      </c>
      <c r="I99" s="58">
        <v>49.142857142857146</v>
      </c>
      <c r="J99" s="58">
        <v>40.697674418604649</v>
      </c>
      <c r="K99" s="58">
        <v>41.492537313432834</v>
      </c>
      <c r="L99" s="58">
        <v>55.944055944055947</v>
      </c>
      <c r="M99" s="58">
        <v>61.137440758293835</v>
      </c>
      <c r="N99" s="58">
        <v>60</v>
      </c>
    </row>
    <row r="100" spans="1:14" ht="20.25" customHeight="1" x14ac:dyDescent="0.25">
      <c r="A100" s="13" t="s">
        <v>1157</v>
      </c>
      <c r="B100" s="22" t="s">
        <v>170</v>
      </c>
      <c r="C100" s="17" t="s">
        <v>163</v>
      </c>
      <c r="D100" s="17" t="s">
        <v>136</v>
      </c>
      <c r="E100" s="17" t="s">
        <v>164</v>
      </c>
      <c r="F100" s="86">
        <v>51.5</v>
      </c>
      <c r="G100" s="58">
        <v>50.452488687782804</v>
      </c>
      <c r="H100" s="58">
        <v>59.45945945945946</v>
      </c>
      <c r="I100" s="58">
        <v>47.428571428571431</v>
      </c>
      <c r="J100" s="58">
        <v>40.697674418604649</v>
      </c>
      <c r="K100" s="58">
        <v>44.776119402985074</v>
      </c>
      <c r="L100" s="58">
        <v>53.146853146853147</v>
      </c>
      <c r="M100" s="58">
        <v>62.559241706161139</v>
      </c>
      <c r="N100" s="58">
        <v>61.666666666666671</v>
      </c>
    </row>
    <row r="101" spans="1:14" ht="81" x14ac:dyDescent="0.25">
      <c r="A101" s="44" t="s">
        <v>1158</v>
      </c>
      <c r="B101" s="45" t="s">
        <v>171</v>
      </c>
      <c r="C101" s="17" t="s">
        <v>163</v>
      </c>
      <c r="D101" s="17" t="s">
        <v>136</v>
      </c>
      <c r="E101" s="17" t="s">
        <v>164</v>
      </c>
      <c r="F101" s="85">
        <v>40.8125</v>
      </c>
      <c r="G101" s="28">
        <v>39.819004524886878</v>
      </c>
      <c r="H101" s="28">
        <v>52.027027027027032</v>
      </c>
      <c r="I101" s="28">
        <v>40</v>
      </c>
      <c r="J101" s="28">
        <v>17.441860465116278</v>
      </c>
      <c r="K101" s="28">
        <v>34.626865671641795</v>
      </c>
      <c r="L101" s="28">
        <v>41.25874125874126</v>
      </c>
      <c r="M101" s="28">
        <v>48.341232227488149</v>
      </c>
      <c r="N101" s="28">
        <v>63.333333333333329</v>
      </c>
    </row>
    <row r="102" spans="1:14" ht="121.5" x14ac:dyDescent="0.25">
      <c r="A102" s="13" t="s">
        <v>173</v>
      </c>
      <c r="B102" s="76" t="s">
        <v>940</v>
      </c>
      <c r="C102" s="17" t="s">
        <v>163</v>
      </c>
      <c r="D102" s="17" t="s">
        <v>136</v>
      </c>
      <c r="E102" s="17" t="s">
        <v>164</v>
      </c>
      <c r="F102" s="85">
        <v>77.2</v>
      </c>
      <c r="G102" s="28">
        <v>75.496688741721854</v>
      </c>
      <c r="H102" s="28">
        <v>80</v>
      </c>
      <c r="I102" s="28">
        <v>71.428571428571431</v>
      </c>
      <c r="J102" s="28">
        <v>73.68421052631578</v>
      </c>
      <c r="K102" s="28">
        <v>75.949367088607602</v>
      </c>
      <c r="L102" s="28">
        <v>82.978723404255319</v>
      </c>
      <c r="M102" s="28">
        <v>81.666666666666671</v>
      </c>
      <c r="N102" s="28">
        <v>80.769230769230774</v>
      </c>
    </row>
    <row r="103" spans="1:14" ht="40.5" x14ac:dyDescent="0.25">
      <c r="A103" s="13" t="s">
        <v>175</v>
      </c>
      <c r="B103" s="17" t="s">
        <v>165</v>
      </c>
      <c r="C103" s="17" t="s">
        <v>163</v>
      </c>
      <c r="D103" s="17" t="s">
        <v>136</v>
      </c>
      <c r="E103" s="17" t="s">
        <v>164</v>
      </c>
      <c r="F103" s="85">
        <v>76.8</v>
      </c>
      <c r="G103" s="28">
        <v>75.496688741721854</v>
      </c>
      <c r="H103" s="28">
        <v>78.181818181818187</v>
      </c>
      <c r="I103" s="28">
        <v>69.841269841269835</v>
      </c>
      <c r="J103" s="28">
        <v>73.68421052631578</v>
      </c>
      <c r="K103" s="28">
        <v>75.949367088607602</v>
      </c>
      <c r="L103" s="28">
        <v>82.978723404255319</v>
      </c>
      <c r="M103" s="28">
        <v>81.666666666666671</v>
      </c>
      <c r="N103" s="28">
        <v>80.769230769230774</v>
      </c>
    </row>
    <row r="104" spans="1:14" ht="40.5" x14ac:dyDescent="0.25">
      <c r="A104" s="13" t="s">
        <v>1159</v>
      </c>
      <c r="B104" s="23" t="s">
        <v>166</v>
      </c>
      <c r="C104" s="17" t="s">
        <v>163</v>
      </c>
      <c r="D104" s="17" t="s">
        <v>136</v>
      </c>
      <c r="E104" s="17" t="s">
        <v>164</v>
      </c>
      <c r="F104" s="86">
        <v>72.599999999999994</v>
      </c>
      <c r="G104" s="58">
        <v>69.536423841059602</v>
      </c>
      <c r="H104" s="58">
        <v>74.545454545454547</v>
      </c>
      <c r="I104" s="58">
        <v>69.841269841269835</v>
      </c>
      <c r="J104" s="58">
        <v>68.421052631578945</v>
      </c>
      <c r="K104" s="58">
        <v>73.417721518987349</v>
      </c>
      <c r="L104" s="58">
        <v>80.851063829787222</v>
      </c>
      <c r="M104" s="58">
        <v>75</v>
      </c>
      <c r="N104" s="58">
        <v>73.076923076923066</v>
      </c>
    </row>
    <row r="105" spans="1:14" ht="20.25" x14ac:dyDescent="0.25">
      <c r="A105" s="13" t="s">
        <v>1160</v>
      </c>
      <c r="B105" s="23" t="s">
        <v>167</v>
      </c>
      <c r="C105" s="17" t="s">
        <v>163</v>
      </c>
      <c r="D105" s="17" t="s">
        <v>136</v>
      </c>
      <c r="E105" s="17" t="s">
        <v>164</v>
      </c>
      <c r="F105" s="86">
        <v>48</v>
      </c>
      <c r="G105" s="58">
        <v>49.006622516556291</v>
      </c>
      <c r="H105" s="58">
        <v>40</v>
      </c>
      <c r="I105" s="58">
        <v>46.031746031746032</v>
      </c>
      <c r="J105" s="58">
        <v>57.894736842105267</v>
      </c>
      <c r="K105" s="58">
        <v>46.835443037974684</v>
      </c>
      <c r="L105" s="58">
        <v>53.191489361702125</v>
      </c>
      <c r="M105" s="58">
        <v>45</v>
      </c>
      <c r="N105" s="58">
        <v>57.692307692307686</v>
      </c>
    </row>
    <row r="106" spans="1:14" ht="40.5" x14ac:dyDescent="0.25">
      <c r="A106" s="13" t="s">
        <v>1161</v>
      </c>
      <c r="B106" s="21" t="s">
        <v>168</v>
      </c>
      <c r="C106" s="17" t="s">
        <v>163</v>
      </c>
      <c r="D106" s="17" t="s">
        <v>136</v>
      </c>
      <c r="E106" s="17" t="s">
        <v>164</v>
      </c>
      <c r="F106" s="85">
        <v>47</v>
      </c>
      <c r="G106" s="28">
        <v>49.006622516556291</v>
      </c>
      <c r="H106" s="28">
        <v>34.545454545454547</v>
      </c>
      <c r="I106" s="28">
        <v>50.793650793650791</v>
      </c>
      <c r="J106" s="28">
        <v>57.894736842105267</v>
      </c>
      <c r="K106" s="28">
        <v>43.037974683544306</v>
      </c>
      <c r="L106" s="28">
        <v>51.063829787234042</v>
      </c>
      <c r="M106" s="28">
        <v>50</v>
      </c>
      <c r="N106" s="28">
        <v>42.307692307692307</v>
      </c>
    </row>
    <row r="107" spans="1:14" ht="20.25" x14ac:dyDescent="0.25">
      <c r="A107" s="13" t="s">
        <v>1162</v>
      </c>
      <c r="B107" s="23" t="s">
        <v>169</v>
      </c>
      <c r="C107" s="17" t="s">
        <v>163</v>
      </c>
      <c r="D107" s="17" t="s">
        <v>136</v>
      </c>
      <c r="E107" s="17" t="s">
        <v>164</v>
      </c>
      <c r="F107" s="86">
        <v>40.6</v>
      </c>
      <c r="G107" s="58">
        <v>41.721854304635762</v>
      </c>
      <c r="H107" s="58">
        <v>30.909090909090907</v>
      </c>
      <c r="I107" s="58">
        <v>46.031746031746032</v>
      </c>
      <c r="J107" s="58">
        <v>42.105263157894733</v>
      </c>
      <c r="K107" s="58">
        <v>41.77215189873418</v>
      </c>
      <c r="L107" s="58">
        <v>42.553191489361701</v>
      </c>
      <c r="M107" s="58">
        <v>40</v>
      </c>
      <c r="N107" s="58">
        <v>34.615384615384613</v>
      </c>
    </row>
    <row r="108" spans="1:14" ht="20.25" x14ac:dyDescent="0.25">
      <c r="A108" s="13" t="s">
        <v>1163</v>
      </c>
      <c r="B108" s="23" t="s">
        <v>170</v>
      </c>
      <c r="C108" s="17" t="s">
        <v>163</v>
      </c>
      <c r="D108" s="17" t="s">
        <v>136</v>
      </c>
      <c r="E108" s="17" t="s">
        <v>164</v>
      </c>
      <c r="F108" s="86">
        <v>37.799999999999997</v>
      </c>
      <c r="G108" s="58">
        <v>35.76158940397351</v>
      </c>
      <c r="H108" s="58">
        <v>29.09090909090909</v>
      </c>
      <c r="I108" s="58">
        <v>44.444444444444443</v>
      </c>
      <c r="J108" s="58">
        <v>52.631578947368418</v>
      </c>
      <c r="K108" s="58">
        <v>34.177215189873415</v>
      </c>
      <c r="L108" s="58">
        <v>38.297872340425535</v>
      </c>
      <c r="M108" s="58">
        <v>45</v>
      </c>
      <c r="N108" s="58">
        <v>34.615384615384613</v>
      </c>
    </row>
    <row r="109" spans="1:14" ht="40.5" customHeight="1" x14ac:dyDescent="0.25">
      <c r="A109" s="13" t="s">
        <v>782</v>
      </c>
      <c r="B109" s="24" t="s">
        <v>1193</v>
      </c>
      <c r="C109" s="17" t="s">
        <v>75</v>
      </c>
      <c r="D109" s="17" t="s">
        <v>76</v>
      </c>
      <c r="E109" s="17" t="s">
        <v>77</v>
      </c>
      <c r="F109" s="82">
        <v>271004520</v>
      </c>
      <c r="G109" s="14">
        <v>94432825</v>
      </c>
      <c r="H109" s="14">
        <v>27283333</v>
      </c>
      <c r="I109" s="14">
        <v>23819469</v>
      </c>
      <c r="J109" s="14">
        <v>7815478</v>
      </c>
      <c r="K109" s="14">
        <v>48436138</v>
      </c>
      <c r="L109" s="14">
        <v>23499932</v>
      </c>
      <c r="M109" s="14">
        <v>34526222</v>
      </c>
      <c r="N109" s="14">
        <v>11191123</v>
      </c>
    </row>
    <row r="110" spans="1:14" ht="40.5" x14ac:dyDescent="0.25">
      <c r="A110" s="13" t="s">
        <v>783</v>
      </c>
      <c r="B110" s="17" t="s">
        <v>153</v>
      </c>
      <c r="C110" s="17" t="s">
        <v>75</v>
      </c>
      <c r="D110" s="17" t="s">
        <v>154</v>
      </c>
      <c r="E110" s="17" t="s">
        <v>89</v>
      </c>
      <c r="F110" s="82">
        <f>F109/Справочно!D$4*1000</f>
        <v>2318.2644040988762</v>
      </c>
      <c r="G110" s="14">
        <f>G109/Справочно!E$4*1000</f>
        <v>2923.708929163497</v>
      </c>
      <c r="H110" s="14">
        <f>H109/Справочно!F$4*1000</f>
        <v>2402.3394413217948</v>
      </c>
      <c r="I110" s="14">
        <f>I109/Справочно!G$4*1000</f>
        <v>1809.007463119576</v>
      </c>
      <c r="J110" s="14">
        <f>J109/Справочно!H$4*1000</f>
        <v>1088.4640865726565</v>
      </c>
      <c r="K110" s="14">
        <f>K109/Справочно!I$4*1000</f>
        <v>2059.4595171474939</v>
      </c>
      <c r="L110" s="14">
        <f>L109/Справочно!J$4*1000</f>
        <v>2447.8147305125262</v>
      </c>
      <c r="M110" s="14">
        <f>M109/Справочно!K$4*1000</f>
        <v>2308.9037338583917</v>
      </c>
      <c r="N110" s="14">
        <f>N109/Справочно!L$4*1000</f>
        <v>2320.0745085884937</v>
      </c>
    </row>
    <row r="111" spans="1:14" ht="40.5" customHeight="1" x14ac:dyDescent="0.25">
      <c r="A111" s="13" t="s">
        <v>1164</v>
      </c>
      <c r="B111" s="17" t="s">
        <v>172</v>
      </c>
      <c r="C111" s="17" t="s">
        <v>75</v>
      </c>
      <c r="D111" s="17" t="s">
        <v>76</v>
      </c>
      <c r="E111" s="17" t="s">
        <v>77</v>
      </c>
      <c r="F111" s="82">
        <v>564439241</v>
      </c>
      <c r="G111" s="14">
        <v>535079282</v>
      </c>
      <c r="H111" s="14">
        <v>3752272</v>
      </c>
      <c r="I111" s="14">
        <v>4268322</v>
      </c>
      <c r="J111" s="14">
        <v>143314</v>
      </c>
      <c r="K111" s="14">
        <v>9348625</v>
      </c>
      <c r="L111" s="14">
        <v>5054300</v>
      </c>
      <c r="M111" s="14">
        <v>1393476</v>
      </c>
      <c r="N111" s="14">
        <v>5399650</v>
      </c>
    </row>
    <row r="112" spans="1:14" ht="40.5" x14ac:dyDescent="0.25">
      <c r="A112" s="13" t="s">
        <v>1165</v>
      </c>
      <c r="B112" s="17" t="s">
        <v>153</v>
      </c>
      <c r="C112" s="17" t="s">
        <v>75</v>
      </c>
      <c r="D112" s="17" t="s">
        <v>154</v>
      </c>
      <c r="E112" s="17" t="s">
        <v>89</v>
      </c>
      <c r="F112" s="82">
        <f>F111/Справочно!D$4*1000</f>
        <v>4828.4043405877028</v>
      </c>
      <c r="G112" s="14">
        <f>G111/Справочно!E$4*1000</f>
        <v>16566.443655516956</v>
      </c>
      <c r="H112" s="14">
        <f>H111/Справочно!F$4*1000</f>
        <v>330.39332181912715</v>
      </c>
      <c r="I112" s="14">
        <f>I111/Справочно!G$4*1000</f>
        <v>324.16450396091852</v>
      </c>
      <c r="J112" s="14">
        <f>J111/Справочно!H$4*1000</f>
        <v>19.959385990603987</v>
      </c>
      <c r="K112" s="14">
        <f>K111/Справочно!I$4*1000</f>
        <v>397.49483595271352</v>
      </c>
      <c r="L112" s="14">
        <f>L111/Справочно!J$4*1000</f>
        <v>526.46918265250554</v>
      </c>
      <c r="M112" s="14">
        <f>M111/Справочно!K$4*1000</f>
        <v>93.187199556385167</v>
      </c>
      <c r="N112" s="14">
        <f>N111/Справочно!L$4*1000</f>
        <v>1119.4220919830709</v>
      </c>
    </row>
    <row r="113" spans="1:14" ht="40.5" customHeight="1" x14ac:dyDescent="0.25">
      <c r="A113" s="13" t="s">
        <v>1172</v>
      </c>
      <c r="B113" s="17" t="s">
        <v>174</v>
      </c>
      <c r="C113" s="17" t="s">
        <v>75</v>
      </c>
      <c r="D113" s="17" t="s">
        <v>76</v>
      </c>
      <c r="E113" s="17" t="s">
        <v>77</v>
      </c>
      <c r="F113" s="82">
        <v>163393502</v>
      </c>
      <c r="G113" s="14">
        <v>151973795</v>
      </c>
      <c r="H113" s="14">
        <v>1710995</v>
      </c>
      <c r="I113" s="14">
        <v>1942995</v>
      </c>
      <c r="J113" s="14">
        <v>42551</v>
      </c>
      <c r="K113" s="14">
        <v>3362590</v>
      </c>
      <c r="L113" s="14">
        <v>2360512</v>
      </c>
      <c r="M113" s="14">
        <v>634435</v>
      </c>
      <c r="N113" s="14">
        <v>1365629</v>
      </c>
    </row>
    <row r="114" spans="1:14" ht="40.5" x14ac:dyDescent="0.25">
      <c r="A114" s="13" t="s">
        <v>1173</v>
      </c>
      <c r="B114" s="17" t="s">
        <v>153</v>
      </c>
      <c r="C114" s="17" t="s">
        <v>75</v>
      </c>
      <c r="D114" s="17" t="s">
        <v>154</v>
      </c>
      <c r="E114" s="17" t="s">
        <v>89</v>
      </c>
      <c r="F114" s="82">
        <f>F113/Справочно!D$4*1000</f>
        <v>1397.7233278162983</v>
      </c>
      <c r="G114" s="14">
        <f>G113/Справочно!E$4*1000</f>
        <v>4705.2192014838365</v>
      </c>
      <c r="H114" s="14">
        <f>H113/Справочно!F$4*1000</f>
        <v>150.65574181880137</v>
      </c>
      <c r="I114" s="14">
        <f>I113/Справочно!G$4*1000</f>
        <v>147.56384602041385</v>
      </c>
      <c r="J114" s="14">
        <f>J113/Справочно!H$4*1000</f>
        <v>5.9260911933669442</v>
      </c>
      <c r="K114" s="14">
        <f>K113/Справочно!I$4*1000</f>
        <v>142.97419785543167</v>
      </c>
      <c r="L114" s="14">
        <f>L113/Справочно!J$4*1000</f>
        <v>245.87713892753322</v>
      </c>
      <c r="M114" s="14">
        <f>M113/Справочно!K$4*1000</f>
        <v>42.427154074096165</v>
      </c>
      <c r="N114" s="14">
        <f>N113/Справочно!L$4*1000</f>
        <v>283.11377071712963</v>
      </c>
    </row>
    <row r="115" spans="1:14" ht="60.75" customHeight="1" x14ac:dyDescent="0.25">
      <c r="A115" s="13" t="s">
        <v>1174</v>
      </c>
      <c r="B115" s="18" t="s">
        <v>1194</v>
      </c>
      <c r="C115" s="17" t="s">
        <v>75</v>
      </c>
      <c r="D115" s="17" t="s">
        <v>136</v>
      </c>
      <c r="E115" s="17" t="s">
        <v>164</v>
      </c>
      <c r="F115" s="85">
        <v>98.4375</v>
      </c>
      <c r="G115" s="28">
        <v>97.963800904977376</v>
      </c>
      <c r="H115" s="28">
        <v>99.324324324324323</v>
      </c>
      <c r="I115" s="28">
        <v>99.428571428571431</v>
      </c>
      <c r="J115" s="28">
        <v>97.674418604651152</v>
      </c>
      <c r="K115" s="28">
        <v>97.31343283582089</v>
      </c>
      <c r="L115" s="28">
        <v>100</v>
      </c>
      <c r="M115" s="28">
        <v>99.052132701421797</v>
      </c>
      <c r="N115" s="28">
        <v>98.333333333333329</v>
      </c>
    </row>
    <row r="116" spans="1:14" ht="40.5" customHeight="1" x14ac:dyDescent="0.25">
      <c r="A116" s="13" t="s">
        <v>1175</v>
      </c>
      <c r="B116" s="23" t="s">
        <v>176</v>
      </c>
      <c r="C116" s="17" t="s">
        <v>75</v>
      </c>
      <c r="D116" s="17" t="s">
        <v>136</v>
      </c>
      <c r="E116" s="17" t="s">
        <v>164</v>
      </c>
      <c r="F116" s="86">
        <v>70.125</v>
      </c>
      <c r="G116" s="58">
        <v>63.574660633484157</v>
      </c>
      <c r="H116" s="58">
        <v>64.189189189189193</v>
      </c>
      <c r="I116" s="58">
        <v>71.428571428571431</v>
      </c>
      <c r="J116" s="58">
        <v>54.651162790697668</v>
      </c>
      <c r="K116" s="58">
        <v>71.044776119402982</v>
      </c>
      <c r="L116" s="58">
        <v>73.426573426573427</v>
      </c>
      <c r="M116" s="58">
        <v>87.203791469194314</v>
      </c>
      <c r="N116" s="58">
        <v>78.333333333333329</v>
      </c>
    </row>
    <row r="117" spans="1:14" ht="40.5" customHeight="1" x14ac:dyDescent="0.25">
      <c r="A117" s="13" t="s">
        <v>1176</v>
      </c>
      <c r="B117" s="23" t="s">
        <v>177</v>
      </c>
      <c r="C117" s="17" t="s">
        <v>75</v>
      </c>
      <c r="D117" s="17" t="s">
        <v>136</v>
      </c>
      <c r="E117" s="17" t="s">
        <v>164</v>
      </c>
      <c r="F117" s="86">
        <v>72.0625</v>
      </c>
      <c r="G117" s="58">
        <v>75.791855203619903</v>
      </c>
      <c r="H117" s="58">
        <v>73.648648648648646</v>
      </c>
      <c r="I117" s="58">
        <v>57.142857142857139</v>
      </c>
      <c r="J117" s="58">
        <v>60.465116279069761</v>
      </c>
      <c r="K117" s="58">
        <v>65.373134328358205</v>
      </c>
      <c r="L117" s="58">
        <v>77.622377622377627</v>
      </c>
      <c r="M117" s="58">
        <v>81.516587677725113</v>
      </c>
      <c r="N117" s="58">
        <v>91.666666666666657</v>
      </c>
    </row>
    <row r="118" spans="1:14" ht="40.5" customHeight="1" x14ac:dyDescent="0.25">
      <c r="A118" s="13" t="s">
        <v>1177</v>
      </c>
      <c r="B118" s="23" t="s">
        <v>178</v>
      </c>
      <c r="C118" s="17" t="s">
        <v>75</v>
      </c>
      <c r="D118" s="17" t="s">
        <v>136</v>
      </c>
      <c r="E118" s="17" t="s">
        <v>164</v>
      </c>
      <c r="F118" s="86">
        <v>81.0625</v>
      </c>
      <c r="G118" s="58">
        <v>81.900452488687776</v>
      </c>
      <c r="H118" s="58">
        <v>93.918918918918919</v>
      </c>
      <c r="I118" s="58">
        <v>71.428571428571431</v>
      </c>
      <c r="J118" s="58">
        <v>69.767441860465112</v>
      </c>
      <c r="K118" s="58">
        <v>73.731343283582078</v>
      </c>
      <c r="L118" s="58">
        <v>87.412587412587413</v>
      </c>
      <c r="M118" s="58">
        <v>88.151658767772517</v>
      </c>
      <c r="N118" s="58">
        <v>88.333333333333329</v>
      </c>
    </row>
    <row r="119" spans="1:14" ht="40.5" customHeight="1" x14ac:dyDescent="0.25">
      <c r="A119" s="13" t="s">
        <v>1178</v>
      </c>
      <c r="B119" s="23" t="s">
        <v>179</v>
      </c>
      <c r="C119" s="17" t="s">
        <v>75</v>
      </c>
      <c r="D119" s="17" t="s">
        <v>136</v>
      </c>
      <c r="E119" s="17" t="s">
        <v>164</v>
      </c>
      <c r="F119" s="86">
        <v>78.3125</v>
      </c>
      <c r="G119" s="58">
        <v>74.434389140271492</v>
      </c>
      <c r="H119" s="58">
        <v>94.594594594594597</v>
      </c>
      <c r="I119" s="58">
        <v>65.714285714285708</v>
      </c>
      <c r="J119" s="58">
        <v>70.930232558139537</v>
      </c>
      <c r="K119" s="58">
        <v>75.223880597014926</v>
      </c>
      <c r="L119" s="58">
        <v>86.013986013986013</v>
      </c>
      <c r="M119" s="58">
        <v>85.308056872037923</v>
      </c>
      <c r="N119" s="58">
        <v>88.333333333333329</v>
      </c>
    </row>
    <row r="120" spans="1:14" ht="20.25" customHeight="1" x14ac:dyDescent="0.25">
      <c r="A120" s="13" t="s">
        <v>1179</v>
      </c>
      <c r="B120" s="23" t="s">
        <v>180</v>
      </c>
      <c r="C120" s="17" t="s">
        <v>75</v>
      </c>
      <c r="D120" s="17" t="s">
        <v>136</v>
      </c>
      <c r="E120" s="17" t="s">
        <v>164</v>
      </c>
      <c r="F120" s="86">
        <v>64.875</v>
      </c>
      <c r="G120" s="58">
        <v>63.574660633484157</v>
      </c>
      <c r="H120" s="58">
        <v>66.891891891891902</v>
      </c>
      <c r="I120" s="58">
        <v>53.714285714285715</v>
      </c>
      <c r="J120" s="58">
        <v>45.348837209302324</v>
      </c>
      <c r="K120" s="58">
        <v>68.955223880597018</v>
      </c>
      <c r="L120" s="58">
        <v>65.034965034965026</v>
      </c>
      <c r="M120" s="58">
        <v>73.93364928909952</v>
      </c>
      <c r="N120" s="58">
        <v>75</v>
      </c>
    </row>
    <row r="121" spans="1:14" ht="40.5" x14ac:dyDescent="0.25">
      <c r="A121" s="17" t="s">
        <v>1180</v>
      </c>
      <c r="B121" s="23" t="s">
        <v>181</v>
      </c>
      <c r="C121" s="17" t="s">
        <v>75</v>
      </c>
      <c r="D121" s="17" t="s">
        <v>136</v>
      </c>
      <c r="E121" s="17" t="s">
        <v>164</v>
      </c>
      <c r="F121" s="87">
        <v>91.25</v>
      </c>
      <c r="G121" s="58">
        <v>88.687782805429862</v>
      </c>
      <c r="H121" s="58">
        <v>93.243243243243242</v>
      </c>
      <c r="I121" s="58">
        <v>96.571428571428569</v>
      </c>
      <c r="J121" s="58">
        <v>95.348837209302332</v>
      </c>
      <c r="K121" s="58">
        <v>84.477611940298502</v>
      </c>
      <c r="L121" s="58">
        <v>96.503496503496507</v>
      </c>
      <c r="M121" s="58">
        <v>94.786729857819907</v>
      </c>
      <c r="N121" s="58">
        <v>96.666666666666671</v>
      </c>
    </row>
    <row r="122" spans="1:14" ht="20.25" x14ac:dyDescent="0.25">
      <c r="A122" s="106" t="s">
        <v>1181</v>
      </c>
      <c r="B122" s="23" t="s">
        <v>1123</v>
      </c>
      <c r="C122" s="106" t="s">
        <v>75</v>
      </c>
      <c r="D122" s="106" t="s">
        <v>136</v>
      </c>
      <c r="E122" s="106" t="s">
        <v>164</v>
      </c>
      <c r="F122" s="86">
        <v>45.5</v>
      </c>
      <c r="G122" s="58">
        <v>45.701357466063349</v>
      </c>
      <c r="H122" s="58">
        <v>59.45945945945946</v>
      </c>
      <c r="I122" s="58">
        <v>35.428571428571423</v>
      </c>
      <c r="J122" s="58">
        <v>17.441860465116278</v>
      </c>
      <c r="K122" s="58">
        <v>38.507462686567159</v>
      </c>
      <c r="L122" s="58">
        <v>44.755244755244753</v>
      </c>
      <c r="M122" s="58">
        <v>58.767772511848335</v>
      </c>
      <c r="N122" s="58">
        <v>73.333333333333329</v>
      </c>
    </row>
    <row r="123" spans="1:14" ht="60.75" x14ac:dyDescent="0.25">
      <c r="A123" s="106" t="s">
        <v>1182</v>
      </c>
      <c r="B123" s="23" t="s">
        <v>1124</v>
      </c>
      <c r="C123" s="106" t="s">
        <v>75</v>
      </c>
      <c r="D123" s="106" t="s">
        <v>136</v>
      </c>
      <c r="E123" s="106" t="s">
        <v>164</v>
      </c>
      <c r="F123" s="86">
        <v>51.1875</v>
      </c>
      <c r="G123" s="58">
        <v>53.619909502262445</v>
      </c>
      <c r="H123" s="58">
        <v>55.405405405405403</v>
      </c>
      <c r="I123" s="58">
        <v>49.142857142857146</v>
      </c>
      <c r="J123" s="58">
        <v>33.720930232558139</v>
      </c>
      <c r="K123" s="58">
        <v>45.970149253731343</v>
      </c>
      <c r="L123" s="58">
        <v>50.349650349650354</v>
      </c>
      <c r="M123" s="58">
        <v>55.924170616113742</v>
      </c>
      <c r="N123" s="58">
        <v>68.333333333333329</v>
      </c>
    </row>
    <row r="124" spans="1:14" ht="121.5" customHeight="1" x14ac:dyDescent="0.25">
      <c r="A124" s="70" t="s">
        <v>1183</v>
      </c>
      <c r="B124" s="70" t="s">
        <v>182</v>
      </c>
      <c r="C124" s="17" t="s">
        <v>75</v>
      </c>
      <c r="D124" s="17" t="s">
        <v>136</v>
      </c>
      <c r="E124" s="17" t="s">
        <v>164</v>
      </c>
      <c r="F124" s="85">
        <v>35.875</v>
      </c>
      <c r="G124" s="28">
        <v>31.90045248868778</v>
      </c>
      <c r="H124" s="28">
        <v>35.135135135135137</v>
      </c>
      <c r="I124" s="28">
        <v>35.428571428571423</v>
      </c>
      <c r="J124" s="28">
        <v>29.069767441860467</v>
      </c>
      <c r="K124" s="28">
        <v>36.417910447761194</v>
      </c>
      <c r="L124" s="28">
        <v>35.664335664335667</v>
      </c>
      <c r="M124" s="28">
        <v>45.497630331753555</v>
      </c>
      <c r="N124" s="28">
        <v>41.666666666666671</v>
      </c>
    </row>
    <row r="125" spans="1:14" ht="20.25" customHeight="1" x14ac:dyDescent="0.25">
      <c r="A125" s="70" t="s">
        <v>1184</v>
      </c>
      <c r="B125" s="23" t="s">
        <v>184</v>
      </c>
      <c r="C125" s="17" t="s">
        <v>75</v>
      </c>
      <c r="D125" s="17" t="s">
        <v>136</v>
      </c>
      <c r="E125" s="17" t="s">
        <v>164</v>
      </c>
      <c r="F125" s="86">
        <v>35.25</v>
      </c>
      <c r="G125" s="58">
        <v>31.221719457013574</v>
      </c>
      <c r="H125" s="58">
        <v>32.432432432432435</v>
      </c>
      <c r="I125" s="58">
        <v>35.428571428571423</v>
      </c>
      <c r="J125" s="58">
        <v>29.069767441860467</v>
      </c>
      <c r="K125" s="58">
        <v>35.522388059701491</v>
      </c>
      <c r="L125" s="58">
        <v>35.664335664335667</v>
      </c>
      <c r="M125" s="58">
        <v>45.497630331753555</v>
      </c>
      <c r="N125" s="58">
        <v>41.666666666666671</v>
      </c>
    </row>
    <row r="126" spans="1:14" ht="40.5" x14ac:dyDescent="0.25">
      <c r="A126" s="70" t="s">
        <v>1185</v>
      </c>
      <c r="B126" s="23" t="s">
        <v>185</v>
      </c>
      <c r="C126" s="17" t="s">
        <v>75</v>
      </c>
      <c r="D126" s="17" t="s">
        <v>136</v>
      </c>
      <c r="E126" s="17" t="s">
        <v>164</v>
      </c>
      <c r="F126" s="86">
        <v>2.0625</v>
      </c>
      <c r="G126" s="58">
        <v>2.4886877828054299</v>
      </c>
      <c r="H126" s="58">
        <v>4.0540540540540544</v>
      </c>
      <c r="I126" s="58">
        <v>1.1428571428571428</v>
      </c>
      <c r="J126" s="58">
        <v>0</v>
      </c>
      <c r="K126" s="58">
        <v>2.9850746268656714</v>
      </c>
      <c r="L126" s="58">
        <v>2.7972027972027971</v>
      </c>
      <c r="M126" s="58">
        <v>0</v>
      </c>
      <c r="N126" s="58">
        <v>0</v>
      </c>
    </row>
    <row r="127" spans="1:14" hidden="1" x14ac:dyDescent="0.25"/>
    <row r="128" spans="1:14" hidden="1" x14ac:dyDescent="0.25"/>
    <row r="129" hidden="1" x14ac:dyDescent="0.25"/>
    <row r="130" hidden="1" x14ac:dyDescent="0.25"/>
  </sheetData>
  <sheetProtection password="868B" sheet="1" objects="1" scenarios="1" selectLockedCells="1" selectUnlockedCells="1"/>
  <mergeCells count="8">
    <mergeCell ref="B4:E4"/>
    <mergeCell ref="A1:N1"/>
    <mergeCell ref="A2:A3"/>
    <mergeCell ref="B2:B3"/>
    <mergeCell ref="C2:C3"/>
    <mergeCell ref="D2:D3"/>
    <mergeCell ref="E2:E3"/>
    <mergeCell ref="F2:N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5"/>
  <sheetViews>
    <sheetView zoomScale="50" zoomScaleNormal="50" workbookViewId="0">
      <selection sqref="A1:N1"/>
    </sheetView>
  </sheetViews>
  <sheetFormatPr defaultColWidth="0" defaultRowHeight="15" zeroHeight="1" x14ac:dyDescent="0.25"/>
  <cols>
    <col min="1" max="1" width="28" customWidth="1"/>
    <col min="2" max="2" width="78.28515625" customWidth="1"/>
    <col min="3" max="3" width="30.85546875" customWidth="1"/>
    <col min="4" max="4" width="31.140625" customWidth="1"/>
    <col min="5" max="5" width="20.28515625" customWidth="1"/>
    <col min="6" max="6" width="25.28515625" customWidth="1"/>
    <col min="7" max="14" width="22.42578125" customWidth="1"/>
    <col min="15" max="16384" width="9.140625" hidden="1"/>
  </cols>
  <sheetData>
    <row r="1" spans="1:14" ht="27" x14ac:dyDescent="0.35">
      <c r="A1" s="144" t="s">
        <v>186</v>
      </c>
      <c r="B1" s="144"/>
      <c r="C1" s="144"/>
      <c r="D1" s="144"/>
      <c r="E1" s="144"/>
      <c r="F1" s="144"/>
      <c r="G1" s="144"/>
      <c r="H1" s="144"/>
      <c r="I1" s="144"/>
      <c r="J1" s="144"/>
      <c r="K1" s="144"/>
      <c r="L1" s="144"/>
      <c r="M1" s="144"/>
      <c r="N1" s="144"/>
    </row>
    <row r="2" spans="1:14" ht="86.25" customHeight="1" x14ac:dyDescent="0.25">
      <c r="A2" s="145" t="s">
        <v>63</v>
      </c>
      <c r="B2" s="146" t="s">
        <v>64</v>
      </c>
      <c r="C2" s="145" t="s">
        <v>65</v>
      </c>
      <c r="D2" s="145" t="s">
        <v>66</v>
      </c>
      <c r="E2" s="145" t="s">
        <v>67</v>
      </c>
      <c r="F2" s="146" t="s">
        <v>187</v>
      </c>
      <c r="G2" s="146"/>
      <c r="H2" s="146"/>
      <c r="I2" s="146"/>
      <c r="J2" s="146"/>
      <c r="K2" s="146"/>
      <c r="L2" s="146"/>
      <c r="M2" s="146"/>
      <c r="N2" s="146"/>
    </row>
    <row r="3" spans="1:14" ht="209.25" customHeight="1" x14ac:dyDescent="0.25">
      <c r="A3" s="145"/>
      <c r="B3" s="146"/>
      <c r="C3" s="145"/>
      <c r="D3" s="145"/>
      <c r="E3" s="145"/>
      <c r="F3" s="27" t="s">
        <v>69</v>
      </c>
      <c r="G3" s="27" t="s">
        <v>70</v>
      </c>
      <c r="H3" s="67" t="s">
        <v>33</v>
      </c>
      <c r="I3" s="67" t="s">
        <v>35</v>
      </c>
      <c r="J3" s="67" t="s">
        <v>37</v>
      </c>
      <c r="K3" s="67" t="s">
        <v>39</v>
      </c>
      <c r="L3" s="67" t="s">
        <v>41</v>
      </c>
      <c r="M3" s="67" t="s">
        <v>43</v>
      </c>
      <c r="N3" s="67" t="s">
        <v>45</v>
      </c>
    </row>
    <row r="4" spans="1:14" ht="20.25" x14ac:dyDescent="0.25">
      <c r="A4" s="66" t="s">
        <v>188</v>
      </c>
      <c r="B4" s="143" t="s">
        <v>189</v>
      </c>
      <c r="C4" s="143"/>
      <c r="D4" s="143"/>
      <c r="E4" s="143"/>
      <c r="F4" s="65"/>
      <c r="G4" s="65"/>
      <c r="H4" s="65"/>
      <c r="I4" s="65"/>
      <c r="J4" s="65"/>
      <c r="K4" s="65"/>
      <c r="L4" s="65"/>
      <c r="M4" s="65"/>
      <c r="N4" s="65"/>
    </row>
    <row r="5" spans="1:14" ht="20.25" x14ac:dyDescent="0.25">
      <c r="A5" s="141" t="s">
        <v>190</v>
      </c>
      <c r="B5" s="141"/>
      <c r="C5" s="141"/>
      <c r="D5" s="141"/>
      <c r="E5" s="141"/>
      <c r="F5" s="66"/>
      <c r="G5" s="66"/>
      <c r="H5" s="66"/>
      <c r="I5" s="66"/>
      <c r="J5" s="66"/>
      <c r="K5" s="66"/>
      <c r="L5" s="66"/>
      <c r="M5" s="66"/>
      <c r="N5" s="66"/>
    </row>
    <row r="6" spans="1:14" ht="20.25" x14ac:dyDescent="0.25">
      <c r="A6" s="141" t="s">
        <v>191</v>
      </c>
      <c r="B6" s="141"/>
      <c r="C6" s="141"/>
      <c r="D6" s="141"/>
      <c r="E6" s="141"/>
      <c r="F6" s="66"/>
      <c r="G6" s="66"/>
      <c r="H6" s="66"/>
      <c r="I6" s="66"/>
      <c r="J6" s="66"/>
      <c r="K6" s="66"/>
      <c r="L6" s="66"/>
      <c r="M6" s="66"/>
      <c r="N6" s="66"/>
    </row>
    <row r="7" spans="1:14" ht="60.75" customHeight="1" x14ac:dyDescent="0.25">
      <c r="A7" s="66" t="s">
        <v>192</v>
      </c>
      <c r="B7" s="24" t="s">
        <v>1195</v>
      </c>
      <c r="C7" s="66" t="s">
        <v>163</v>
      </c>
      <c r="D7" s="66" t="s">
        <v>136</v>
      </c>
      <c r="E7" s="66" t="s">
        <v>164</v>
      </c>
      <c r="F7" s="85">
        <v>89.375</v>
      </c>
      <c r="G7" s="28">
        <v>93.212669683257914</v>
      </c>
      <c r="H7" s="28">
        <v>97.297297297297305</v>
      </c>
      <c r="I7" s="28">
        <v>78.285714285714278</v>
      </c>
      <c r="J7" s="28">
        <v>88.372093023255815</v>
      </c>
      <c r="K7" s="28">
        <v>83.28358208955224</v>
      </c>
      <c r="L7" s="28">
        <v>92.307692307692307</v>
      </c>
      <c r="M7" s="28">
        <v>93.36492890995261</v>
      </c>
      <c r="N7" s="28">
        <v>88.333333333333329</v>
      </c>
    </row>
    <row r="8" spans="1:14" ht="101.25" customHeight="1" x14ac:dyDescent="0.25">
      <c r="A8" s="66" t="s">
        <v>193</v>
      </c>
      <c r="B8" s="66" t="s">
        <v>194</v>
      </c>
      <c r="C8" s="66" t="s">
        <v>75</v>
      </c>
      <c r="D8" s="66" t="s">
        <v>76</v>
      </c>
      <c r="E8" s="66" t="s">
        <v>77</v>
      </c>
      <c r="F8" s="82">
        <v>260429486</v>
      </c>
      <c r="G8" s="14">
        <v>110847778</v>
      </c>
      <c r="H8" s="14">
        <v>22171412</v>
      </c>
      <c r="I8" s="14">
        <v>19508400</v>
      </c>
      <c r="J8" s="14">
        <v>7027792</v>
      </c>
      <c r="K8" s="14">
        <v>42032369</v>
      </c>
      <c r="L8" s="14">
        <v>19625218</v>
      </c>
      <c r="M8" s="14">
        <v>29706342</v>
      </c>
      <c r="N8" s="14">
        <v>9510175</v>
      </c>
    </row>
    <row r="9" spans="1:14" ht="40.5" x14ac:dyDescent="0.25">
      <c r="A9" s="66" t="s">
        <v>195</v>
      </c>
      <c r="B9" s="66" t="s">
        <v>196</v>
      </c>
      <c r="C9" s="66" t="s">
        <v>75</v>
      </c>
      <c r="D9" s="66" t="s">
        <v>154</v>
      </c>
      <c r="E9" s="66" t="s">
        <v>89</v>
      </c>
      <c r="F9" s="82">
        <f>F8/Справочно!D$4*1000</f>
        <v>2227.8019834191941</v>
      </c>
      <c r="G9" s="14">
        <f>G8/Справочно!E$4*1000</f>
        <v>3431.927810234768</v>
      </c>
      <c r="H9" s="14">
        <f>H8/Справочно!F$4*1000</f>
        <v>1952.226933468698</v>
      </c>
      <c r="I9" s="14">
        <f>I8/Справочно!G$4*1000</f>
        <v>1481.5964702454928</v>
      </c>
      <c r="J9" s="14">
        <f>J8/Справочно!H$4*1000</f>
        <v>978.76280886500126</v>
      </c>
      <c r="K9" s="14">
        <f>K8/Справочно!I$4*1000</f>
        <v>1787.177218078479</v>
      </c>
      <c r="L9" s="14">
        <f>L8/Справочно!J$4*1000</f>
        <v>2044.2143283614428</v>
      </c>
      <c r="M9" s="14">
        <f>M8/Справочно!K$4*1000</f>
        <v>1986.5794746692634</v>
      </c>
      <c r="N9" s="14">
        <f>N8/Справочно!L$4*1000</f>
        <v>1971.5907500717824</v>
      </c>
    </row>
    <row r="10" spans="1:14" ht="40.5" customHeight="1" x14ac:dyDescent="0.25">
      <c r="A10" s="66" t="s">
        <v>197</v>
      </c>
      <c r="B10" s="24" t="s">
        <v>1196</v>
      </c>
      <c r="C10" s="66" t="s">
        <v>163</v>
      </c>
      <c r="D10" s="66" t="s">
        <v>136</v>
      </c>
      <c r="E10" s="66" t="s">
        <v>164</v>
      </c>
      <c r="F10" s="85">
        <v>62</v>
      </c>
      <c r="G10" s="28">
        <v>66.515837104072389</v>
      </c>
      <c r="H10" s="28">
        <v>78.378378378378372</v>
      </c>
      <c r="I10" s="28">
        <v>51.428571428571423</v>
      </c>
      <c r="J10" s="28">
        <v>47.674418604651166</v>
      </c>
      <c r="K10" s="28">
        <v>53.731343283582092</v>
      </c>
      <c r="L10" s="28">
        <v>64.335664335664333</v>
      </c>
      <c r="M10" s="28">
        <v>67.29857819905213</v>
      </c>
      <c r="N10" s="28">
        <v>61.666666666666671</v>
      </c>
    </row>
    <row r="11" spans="1:14" ht="101.25" customHeight="1" x14ac:dyDescent="0.25">
      <c r="A11" s="66" t="s">
        <v>198</v>
      </c>
      <c r="B11" s="66" t="s">
        <v>199</v>
      </c>
      <c r="C11" s="66" t="s">
        <v>75</v>
      </c>
      <c r="D11" s="66" t="s">
        <v>76</v>
      </c>
      <c r="E11" s="66" t="s">
        <v>77</v>
      </c>
      <c r="F11" s="82">
        <v>213972777</v>
      </c>
      <c r="G11" s="14">
        <v>80893015</v>
      </c>
      <c r="H11" s="14">
        <v>19879779</v>
      </c>
      <c r="I11" s="14">
        <v>17430328</v>
      </c>
      <c r="J11" s="14">
        <v>6656290</v>
      </c>
      <c r="K11" s="14">
        <v>36246859</v>
      </c>
      <c r="L11" s="14">
        <v>17323240</v>
      </c>
      <c r="M11" s="14">
        <v>27252437</v>
      </c>
      <c r="N11" s="14">
        <v>8290829</v>
      </c>
    </row>
    <row r="12" spans="1:14" ht="20.25" customHeight="1" x14ac:dyDescent="0.25">
      <c r="A12" s="66" t="s">
        <v>200</v>
      </c>
      <c r="B12" s="23" t="s">
        <v>201</v>
      </c>
      <c r="C12" s="66" t="s">
        <v>75</v>
      </c>
      <c r="D12" s="66" t="s">
        <v>76</v>
      </c>
      <c r="E12" s="66" t="s">
        <v>77</v>
      </c>
      <c r="F12" s="89">
        <v>192371518</v>
      </c>
      <c r="G12" s="55">
        <v>70748877</v>
      </c>
      <c r="H12" s="55">
        <v>18572108</v>
      </c>
      <c r="I12" s="55">
        <v>16392650</v>
      </c>
      <c r="J12" s="55">
        <v>5866606</v>
      </c>
      <c r="K12" s="55">
        <v>32977094</v>
      </c>
      <c r="L12" s="55">
        <v>15770294</v>
      </c>
      <c r="M12" s="55">
        <v>24678747</v>
      </c>
      <c r="N12" s="55">
        <v>7365142</v>
      </c>
    </row>
    <row r="13" spans="1:14" ht="40.5" customHeight="1" x14ac:dyDescent="0.25">
      <c r="A13" s="66" t="s">
        <v>202</v>
      </c>
      <c r="B13" s="23" t="s">
        <v>203</v>
      </c>
      <c r="C13" s="66" t="s">
        <v>75</v>
      </c>
      <c r="D13" s="66" t="s">
        <v>76</v>
      </c>
      <c r="E13" s="66" t="s">
        <v>77</v>
      </c>
      <c r="F13" s="89">
        <v>168381892</v>
      </c>
      <c r="G13" s="55">
        <v>54736367</v>
      </c>
      <c r="H13" s="55">
        <v>16459602</v>
      </c>
      <c r="I13" s="55">
        <v>14522284</v>
      </c>
      <c r="J13" s="55">
        <v>5815950</v>
      </c>
      <c r="K13" s="55">
        <v>31116033</v>
      </c>
      <c r="L13" s="55">
        <v>14450327</v>
      </c>
      <c r="M13" s="55">
        <v>24222997</v>
      </c>
      <c r="N13" s="55">
        <v>7058332</v>
      </c>
    </row>
    <row r="14" spans="1:14" ht="141.75" customHeight="1" x14ac:dyDescent="0.25">
      <c r="A14" s="66" t="s">
        <v>204</v>
      </c>
      <c r="B14" s="66" t="s">
        <v>205</v>
      </c>
      <c r="C14" s="66" t="s">
        <v>75</v>
      </c>
      <c r="D14" s="66" t="s">
        <v>136</v>
      </c>
      <c r="E14" s="66" t="s">
        <v>77</v>
      </c>
      <c r="F14" s="85">
        <f>F11/'1 раздел'!F89*100</f>
        <v>23.46197757094756</v>
      </c>
      <c r="G14" s="28">
        <f>G11/'1 раздел'!G89*100</f>
        <v>19.662174766505427</v>
      </c>
      <c r="H14" s="28">
        <f>H11/'1 раздел'!H89*100</f>
        <v>28.423568204025152</v>
      </c>
      <c r="I14" s="28">
        <f>I11/'1 раздел'!I89*100</f>
        <v>26.745188941000364</v>
      </c>
      <c r="J14" s="28">
        <f>J11/'1 раздел'!J89*100</f>
        <v>28.875867550569829</v>
      </c>
      <c r="K14" s="28">
        <f>K11/'1 раздел'!K89*100</f>
        <v>24.908558427602014</v>
      </c>
      <c r="L14" s="28">
        <f>L11/'1 раздел'!L89*100</f>
        <v>27.548630021299601</v>
      </c>
      <c r="M14" s="28">
        <f>M11/'1 раздел'!M89*100</f>
        <v>27.029565260238016</v>
      </c>
      <c r="N14" s="28">
        <f>N11/'1 раздел'!N89*100</f>
        <v>24.9779318388162</v>
      </c>
    </row>
    <row r="15" spans="1:14" ht="20.25" x14ac:dyDescent="0.25">
      <c r="A15" s="141" t="s">
        <v>206</v>
      </c>
      <c r="B15" s="141"/>
      <c r="C15" s="141"/>
      <c r="D15" s="141"/>
      <c r="E15" s="141"/>
      <c r="F15" s="66"/>
      <c r="G15" s="66"/>
      <c r="H15" s="66"/>
      <c r="I15" s="66"/>
      <c r="J15" s="66"/>
      <c r="K15" s="66"/>
      <c r="L15" s="66"/>
      <c r="M15" s="66"/>
      <c r="N15" s="66"/>
    </row>
    <row r="16" spans="1:14" ht="20.25" x14ac:dyDescent="0.25">
      <c r="A16" s="141" t="s">
        <v>207</v>
      </c>
      <c r="B16" s="141"/>
      <c r="C16" s="141"/>
      <c r="D16" s="141"/>
      <c r="E16" s="141"/>
      <c r="F16" s="66"/>
      <c r="G16" s="66"/>
      <c r="H16" s="66"/>
      <c r="I16" s="66"/>
      <c r="J16" s="66"/>
      <c r="K16" s="66"/>
      <c r="L16" s="66"/>
      <c r="M16" s="66"/>
      <c r="N16" s="66"/>
    </row>
    <row r="17" spans="1:14" ht="40.5" x14ac:dyDescent="0.25">
      <c r="A17" s="66" t="s">
        <v>208</v>
      </c>
      <c r="B17" s="66" t="s">
        <v>209</v>
      </c>
      <c r="C17" s="66" t="s">
        <v>75</v>
      </c>
      <c r="D17" s="66" t="s">
        <v>76</v>
      </c>
      <c r="E17" s="66" t="s">
        <v>77</v>
      </c>
      <c r="F17" s="82">
        <f>F18+F21+F22</f>
        <v>1188264</v>
      </c>
      <c r="G17" s="14">
        <f t="shared" ref="G17:N17" si="0">G18+G21+G22</f>
        <v>151542</v>
      </c>
      <c r="H17" s="14">
        <f t="shared" si="0"/>
        <v>159210</v>
      </c>
      <c r="I17" s="14">
        <f t="shared" si="0"/>
        <v>141554</v>
      </c>
      <c r="J17" s="14">
        <f t="shared" si="0"/>
        <v>16539</v>
      </c>
      <c r="K17" s="14">
        <f t="shared" si="0"/>
        <v>233294</v>
      </c>
      <c r="L17" s="14">
        <f t="shared" si="0"/>
        <v>139898</v>
      </c>
      <c r="M17" s="14">
        <f t="shared" si="0"/>
        <v>268078</v>
      </c>
      <c r="N17" s="14">
        <f t="shared" si="0"/>
        <v>78149</v>
      </c>
    </row>
    <row r="18" spans="1:14" ht="60.75" x14ac:dyDescent="0.25">
      <c r="A18" s="66" t="s">
        <v>210</v>
      </c>
      <c r="B18" s="29" t="s">
        <v>211</v>
      </c>
      <c r="C18" s="66" t="s">
        <v>75</v>
      </c>
      <c r="D18" s="66" t="s">
        <v>76</v>
      </c>
      <c r="E18" s="66" t="s">
        <v>77</v>
      </c>
      <c r="F18" s="82">
        <v>3110</v>
      </c>
      <c r="G18" s="14">
        <v>2941</v>
      </c>
      <c r="H18" s="14">
        <v>66</v>
      </c>
      <c r="I18" s="14">
        <v>27</v>
      </c>
      <c r="J18" s="14">
        <v>0</v>
      </c>
      <c r="K18" s="14">
        <v>1</v>
      </c>
      <c r="L18" s="14">
        <v>0</v>
      </c>
      <c r="M18" s="14">
        <v>75</v>
      </c>
      <c r="N18" s="14">
        <v>0</v>
      </c>
    </row>
    <row r="19" spans="1:14" ht="60.75" customHeight="1" x14ac:dyDescent="0.25">
      <c r="A19" s="66" t="s">
        <v>212</v>
      </c>
      <c r="B19" s="23" t="s">
        <v>213</v>
      </c>
      <c r="C19" s="66" t="s">
        <v>75</v>
      </c>
      <c r="D19" s="66" t="s">
        <v>76</v>
      </c>
      <c r="E19" s="66" t="s">
        <v>77</v>
      </c>
      <c r="F19" s="82">
        <v>3110</v>
      </c>
      <c r="G19" s="14">
        <v>2941</v>
      </c>
      <c r="H19" s="14">
        <v>66</v>
      </c>
      <c r="I19" s="14">
        <v>27</v>
      </c>
      <c r="J19" s="14">
        <v>0</v>
      </c>
      <c r="K19" s="14">
        <v>1</v>
      </c>
      <c r="L19" s="14">
        <v>0</v>
      </c>
      <c r="M19" s="14">
        <v>75</v>
      </c>
      <c r="N19" s="14">
        <v>0</v>
      </c>
    </row>
    <row r="20" spans="1:14" ht="60.75" x14ac:dyDescent="0.25">
      <c r="A20" s="66" t="s">
        <v>214</v>
      </c>
      <c r="B20" s="23" t="s">
        <v>215</v>
      </c>
      <c r="C20" s="66" t="s">
        <v>75</v>
      </c>
      <c r="D20" s="66" t="s">
        <v>76</v>
      </c>
      <c r="E20" s="66" t="s">
        <v>77</v>
      </c>
      <c r="F20" s="80" t="s">
        <v>183</v>
      </c>
      <c r="G20" s="66" t="s">
        <v>183</v>
      </c>
      <c r="H20" s="66" t="s">
        <v>183</v>
      </c>
      <c r="I20" s="66" t="s">
        <v>183</v>
      </c>
      <c r="J20" s="66" t="s">
        <v>183</v>
      </c>
      <c r="K20" s="66" t="s">
        <v>183</v>
      </c>
      <c r="L20" s="66" t="s">
        <v>183</v>
      </c>
      <c r="M20" s="66" t="s">
        <v>183</v>
      </c>
      <c r="N20" s="66" t="s">
        <v>183</v>
      </c>
    </row>
    <row r="21" spans="1:14" ht="40.5" customHeight="1" x14ac:dyDescent="0.25">
      <c r="A21" s="66" t="s">
        <v>216</v>
      </c>
      <c r="B21" s="23" t="s">
        <v>217</v>
      </c>
      <c r="C21" s="66" t="s">
        <v>75</v>
      </c>
      <c r="D21" s="66" t="s">
        <v>76</v>
      </c>
      <c r="E21" s="66" t="s">
        <v>77</v>
      </c>
      <c r="F21" s="82">
        <v>960015</v>
      </c>
      <c r="G21" s="14">
        <v>80591</v>
      </c>
      <c r="H21" s="14">
        <v>146934</v>
      </c>
      <c r="I21" s="14">
        <v>115410</v>
      </c>
      <c r="J21" s="14">
        <v>16280</v>
      </c>
      <c r="K21" s="14">
        <v>208920</v>
      </c>
      <c r="L21" s="14">
        <v>122165</v>
      </c>
      <c r="M21" s="14">
        <v>223842</v>
      </c>
      <c r="N21" s="14">
        <v>45873</v>
      </c>
    </row>
    <row r="22" spans="1:14" ht="20.25" customHeight="1" x14ac:dyDescent="0.25">
      <c r="A22" s="66" t="s">
        <v>218</v>
      </c>
      <c r="B22" s="23" t="s">
        <v>219</v>
      </c>
      <c r="C22" s="66" t="s">
        <v>75</v>
      </c>
      <c r="D22" s="66" t="s">
        <v>76</v>
      </c>
      <c r="E22" s="66" t="s">
        <v>77</v>
      </c>
      <c r="F22" s="82">
        <f t="shared" ref="F22" si="1">SUM(G22:N22)</f>
        <v>225139</v>
      </c>
      <c r="G22" s="14">
        <v>68010</v>
      </c>
      <c r="H22" s="14">
        <v>12210</v>
      </c>
      <c r="I22" s="14">
        <v>26117</v>
      </c>
      <c r="J22" s="14">
        <v>259</v>
      </c>
      <c r="K22" s="14">
        <v>24373</v>
      </c>
      <c r="L22" s="14">
        <v>17733</v>
      </c>
      <c r="M22" s="14">
        <v>44161</v>
      </c>
      <c r="N22" s="14">
        <v>32276</v>
      </c>
    </row>
    <row r="23" spans="1:14" ht="40.5" customHeight="1" x14ac:dyDescent="0.25">
      <c r="A23" s="66" t="s">
        <v>220</v>
      </c>
      <c r="B23" s="66" t="s">
        <v>221</v>
      </c>
      <c r="C23" s="66" t="s">
        <v>75</v>
      </c>
      <c r="D23" s="66" t="s">
        <v>76</v>
      </c>
      <c r="E23" s="66" t="s">
        <v>77</v>
      </c>
      <c r="F23" s="82">
        <v>228753</v>
      </c>
      <c r="G23" s="14">
        <v>28011</v>
      </c>
      <c r="H23" s="14">
        <v>22170</v>
      </c>
      <c r="I23" s="14">
        <v>38831</v>
      </c>
      <c r="J23" s="14">
        <v>2888</v>
      </c>
      <c r="K23" s="14">
        <v>27680</v>
      </c>
      <c r="L23" s="14">
        <v>49746</v>
      </c>
      <c r="M23" s="14">
        <v>38976</v>
      </c>
      <c r="N23" s="14">
        <v>20451</v>
      </c>
    </row>
    <row r="24" spans="1:14" ht="60.75" x14ac:dyDescent="0.25">
      <c r="A24" s="72" t="s">
        <v>784</v>
      </c>
      <c r="B24" s="72" t="s">
        <v>222</v>
      </c>
      <c r="C24" s="66" t="s">
        <v>75</v>
      </c>
      <c r="D24" s="66" t="s">
        <v>223</v>
      </c>
      <c r="E24" s="66" t="s">
        <v>77</v>
      </c>
      <c r="F24" s="82">
        <v>300764</v>
      </c>
      <c r="G24" s="66" t="s">
        <v>255</v>
      </c>
      <c r="H24" s="66" t="s">
        <v>255</v>
      </c>
      <c r="I24" s="66" t="s">
        <v>255</v>
      </c>
      <c r="J24" s="66" t="s">
        <v>255</v>
      </c>
      <c r="K24" s="66" t="s">
        <v>255</v>
      </c>
      <c r="L24" s="66" t="s">
        <v>255</v>
      </c>
      <c r="M24" s="66" t="s">
        <v>255</v>
      </c>
      <c r="N24" s="66" t="s">
        <v>255</v>
      </c>
    </row>
    <row r="25" spans="1:14" ht="60.75" customHeight="1" x14ac:dyDescent="0.25">
      <c r="A25" s="72" t="s">
        <v>226</v>
      </c>
      <c r="B25" s="72" t="s">
        <v>224</v>
      </c>
      <c r="C25" s="66" t="s">
        <v>75</v>
      </c>
      <c r="D25" s="66" t="s">
        <v>225</v>
      </c>
      <c r="E25" s="66" t="s">
        <v>89</v>
      </c>
      <c r="F25" s="90">
        <f>F24/Справочно!D$4*10000</f>
        <v>25.728370701506915</v>
      </c>
      <c r="G25" s="66" t="s">
        <v>255</v>
      </c>
      <c r="H25" s="66" t="s">
        <v>255</v>
      </c>
      <c r="I25" s="66" t="s">
        <v>255</v>
      </c>
      <c r="J25" s="66" t="s">
        <v>255</v>
      </c>
      <c r="K25" s="66" t="s">
        <v>255</v>
      </c>
      <c r="L25" s="66" t="s">
        <v>255</v>
      </c>
      <c r="M25" s="66" t="s">
        <v>255</v>
      </c>
      <c r="N25" s="66" t="s">
        <v>255</v>
      </c>
    </row>
    <row r="26" spans="1:14" ht="60.75" customHeight="1" x14ac:dyDescent="0.25">
      <c r="A26" s="66" t="s">
        <v>785</v>
      </c>
      <c r="B26" s="24" t="s">
        <v>1197</v>
      </c>
      <c r="C26" s="66" t="s">
        <v>75</v>
      </c>
      <c r="D26" s="66" t="s">
        <v>136</v>
      </c>
      <c r="E26" s="66" t="s">
        <v>164</v>
      </c>
      <c r="F26" s="85">
        <v>38.8125</v>
      </c>
      <c r="G26" s="28">
        <v>45.927601809954751</v>
      </c>
      <c r="H26" s="28">
        <v>53.378378378378379</v>
      </c>
      <c r="I26" s="28">
        <v>22.285714285714285</v>
      </c>
      <c r="J26" s="28">
        <v>37.209302325581397</v>
      </c>
      <c r="K26" s="28">
        <v>37.014925373134325</v>
      </c>
      <c r="L26" s="28">
        <v>41.25874125874126</v>
      </c>
      <c r="M26" s="28">
        <v>32.70142180094787</v>
      </c>
      <c r="N26" s="28">
        <v>26.666666666666668</v>
      </c>
    </row>
    <row r="27" spans="1:14" ht="20.25" customHeight="1" x14ac:dyDescent="0.25">
      <c r="A27" s="66" t="s">
        <v>228</v>
      </c>
      <c r="B27" s="66" t="s">
        <v>13</v>
      </c>
      <c r="C27" s="66" t="s">
        <v>75</v>
      </c>
      <c r="D27" s="66" t="s">
        <v>136</v>
      </c>
      <c r="E27" s="66" t="s">
        <v>164</v>
      </c>
      <c r="F27" s="91">
        <v>38.625</v>
      </c>
      <c r="G27" s="48">
        <v>45.475113122171948</v>
      </c>
      <c r="H27" s="48">
        <v>53.378378378378379</v>
      </c>
      <c r="I27" s="48">
        <v>21.714285714285715</v>
      </c>
      <c r="J27" s="48">
        <v>37.209302325581397</v>
      </c>
      <c r="K27" s="48">
        <v>37.014925373134325</v>
      </c>
      <c r="L27" s="48">
        <v>41.25874125874126</v>
      </c>
      <c r="M27" s="48">
        <v>32.70142180094787</v>
      </c>
      <c r="N27" s="48">
        <v>26.666666666666668</v>
      </c>
    </row>
    <row r="28" spans="1:14" ht="20.25" x14ac:dyDescent="0.25">
      <c r="A28" s="66" t="s">
        <v>229</v>
      </c>
      <c r="B28" s="66" t="s">
        <v>15</v>
      </c>
      <c r="C28" s="66" t="s">
        <v>75</v>
      </c>
      <c r="D28" s="66" t="s">
        <v>136</v>
      </c>
      <c r="E28" s="66" t="s">
        <v>164</v>
      </c>
      <c r="F28" s="85">
        <v>1.875</v>
      </c>
      <c r="G28" s="28">
        <v>2.9411764705882351</v>
      </c>
      <c r="H28" s="28">
        <v>1.3513513513513513</v>
      </c>
      <c r="I28" s="28">
        <v>2.2857142857142856</v>
      </c>
      <c r="J28" s="28">
        <v>0</v>
      </c>
      <c r="K28" s="28">
        <v>0.89552238805970152</v>
      </c>
      <c r="L28" s="28">
        <v>2.0979020979020979</v>
      </c>
      <c r="M28" s="28">
        <v>1.4218009478672986</v>
      </c>
      <c r="N28" s="28">
        <v>3.3333333333333335</v>
      </c>
    </row>
    <row r="29" spans="1:14" ht="20.25" x14ac:dyDescent="0.25">
      <c r="A29" s="66" t="s">
        <v>786</v>
      </c>
      <c r="B29" s="23" t="s">
        <v>17</v>
      </c>
      <c r="C29" s="66" t="s">
        <v>75</v>
      </c>
      <c r="D29" s="66" t="s">
        <v>136</v>
      </c>
      <c r="E29" s="66" t="s">
        <v>164</v>
      </c>
      <c r="F29" s="92">
        <v>0.75</v>
      </c>
      <c r="G29" s="48">
        <v>0.67873303167420818</v>
      </c>
      <c r="H29" s="48">
        <v>0.67567567567567566</v>
      </c>
      <c r="I29" s="48">
        <v>1.7142857142857144</v>
      </c>
      <c r="J29" s="48">
        <v>0</v>
      </c>
      <c r="K29" s="48">
        <v>0.29850746268656719</v>
      </c>
      <c r="L29" s="48">
        <v>0.69930069930069927</v>
      </c>
      <c r="M29" s="48">
        <v>0.47393364928909953</v>
      </c>
      <c r="N29" s="48">
        <v>3.3333333333333335</v>
      </c>
    </row>
    <row r="30" spans="1:14" ht="20.25" x14ac:dyDescent="0.25">
      <c r="A30" s="66" t="s">
        <v>787</v>
      </c>
      <c r="B30" s="23" t="s">
        <v>23</v>
      </c>
      <c r="C30" s="66" t="s">
        <v>75</v>
      </c>
      <c r="D30" s="66" t="s">
        <v>136</v>
      </c>
      <c r="E30" s="66" t="s">
        <v>164</v>
      </c>
      <c r="F30" s="92">
        <v>1.4375</v>
      </c>
      <c r="G30" s="40">
        <v>2.2624434389140271</v>
      </c>
      <c r="H30" s="40">
        <v>1.3513513513513513</v>
      </c>
      <c r="I30" s="40">
        <v>1.7142857142857144</v>
      </c>
      <c r="J30" s="40">
        <v>0</v>
      </c>
      <c r="K30" s="40">
        <v>0.59701492537313439</v>
      </c>
      <c r="L30" s="40">
        <v>1.3986013986013985</v>
      </c>
      <c r="M30" s="40">
        <v>0.94786729857819907</v>
      </c>
      <c r="N30" s="40">
        <v>3.3333333333333335</v>
      </c>
    </row>
    <row r="31" spans="1:14" ht="20.25" x14ac:dyDescent="0.25">
      <c r="A31" s="66" t="s">
        <v>788</v>
      </c>
      <c r="B31" s="23" t="s">
        <v>25</v>
      </c>
      <c r="C31" s="66" t="s">
        <v>75</v>
      </c>
      <c r="D31" s="66" t="s">
        <v>136</v>
      </c>
      <c r="E31" s="66" t="s">
        <v>164</v>
      </c>
      <c r="F31" s="92">
        <v>0.5</v>
      </c>
      <c r="G31" s="40">
        <v>0.22624434389140274</v>
      </c>
      <c r="H31" s="40">
        <v>0.67567567567567566</v>
      </c>
      <c r="I31" s="40">
        <v>1.1428571428571428</v>
      </c>
      <c r="J31" s="40">
        <v>0</v>
      </c>
      <c r="K31" s="40">
        <v>0.29850746268656719</v>
      </c>
      <c r="L31" s="40">
        <v>0</v>
      </c>
      <c r="M31" s="40">
        <v>0.47393364928909953</v>
      </c>
      <c r="N31" s="40">
        <v>3.3333333333333335</v>
      </c>
    </row>
    <row r="32" spans="1:14" ht="40.5" x14ac:dyDescent="0.25">
      <c r="A32" s="66" t="s">
        <v>230</v>
      </c>
      <c r="B32" s="66" t="s">
        <v>227</v>
      </c>
      <c r="C32" s="66" t="s">
        <v>163</v>
      </c>
      <c r="D32" s="66" t="s">
        <v>76</v>
      </c>
      <c r="E32" s="66" t="s">
        <v>77</v>
      </c>
      <c r="F32" s="82">
        <v>5041</v>
      </c>
      <c r="G32" s="14">
        <v>3253</v>
      </c>
      <c r="H32" s="14">
        <v>836</v>
      </c>
      <c r="I32" s="14">
        <v>135</v>
      </c>
      <c r="J32" s="14">
        <v>19</v>
      </c>
      <c r="K32" s="14">
        <v>287</v>
      </c>
      <c r="L32" s="14">
        <v>96</v>
      </c>
      <c r="M32" s="14">
        <v>316</v>
      </c>
      <c r="N32" s="14">
        <v>99</v>
      </c>
    </row>
    <row r="33" spans="1:14" ht="20.25" customHeight="1" x14ac:dyDescent="0.25">
      <c r="A33" s="66" t="s">
        <v>789</v>
      </c>
      <c r="B33" s="23" t="s">
        <v>19</v>
      </c>
      <c r="C33" s="66" t="s">
        <v>163</v>
      </c>
      <c r="D33" s="66" t="s">
        <v>76</v>
      </c>
      <c r="E33" s="66" t="s">
        <v>77</v>
      </c>
      <c r="F33" s="82">
        <f>SUM(G33:N33)</f>
        <v>3135</v>
      </c>
      <c r="G33" s="14">
        <v>2952</v>
      </c>
      <c r="H33" s="14">
        <v>67</v>
      </c>
      <c r="I33" s="14">
        <v>28</v>
      </c>
      <c r="J33" s="14">
        <v>0</v>
      </c>
      <c r="K33" s="14">
        <v>6</v>
      </c>
      <c r="L33" s="14">
        <v>0</v>
      </c>
      <c r="M33" s="14">
        <v>82</v>
      </c>
      <c r="N33" s="14">
        <v>0</v>
      </c>
    </row>
    <row r="34" spans="1:14" ht="20.25" customHeight="1" x14ac:dyDescent="0.25">
      <c r="A34" s="66" t="s">
        <v>790</v>
      </c>
      <c r="B34" s="23" t="s">
        <v>21</v>
      </c>
      <c r="C34" s="66" t="s">
        <v>163</v>
      </c>
      <c r="D34" s="66" t="s">
        <v>76</v>
      </c>
      <c r="E34" s="66" t="s">
        <v>77</v>
      </c>
      <c r="F34" s="82">
        <v>1906</v>
      </c>
      <c r="G34" s="14">
        <v>301</v>
      </c>
      <c r="H34" s="14">
        <v>769</v>
      </c>
      <c r="I34" s="14">
        <v>107</v>
      </c>
      <c r="J34" s="14">
        <v>19</v>
      </c>
      <c r="K34" s="14">
        <v>281</v>
      </c>
      <c r="L34" s="14">
        <v>96</v>
      </c>
      <c r="M34" s="14">
        <v>234</v>
      </c>
      <c r="N34" s="14">
        <v>99</v>
      </c>
    </row>
    <row r="35" spans="1:14" ht="40.5" customHeight="1" x14ac:dyDescent="0.25">
      <c r="A35" s="66" t="s">
        <v>232</v>
      </c>
      <c r="B35" s="66" t="s">
        <v>231</v>
      </c>
      <c r="C35" s="66" t="s">
        <v>163</v>
      </c>
      <c r="D35" s="66" t="s">
        <v>76</v>
      </c>
      <c r="E35" s="66" t="s">
        <v>77</v>
      </c>
      <c r="F35" s="82">
        <v>215734</v>
      </c>
      <c r="G35" s="14">
        <v>33462</v>
      </c>
      <c r="H35" s="14">
        <v>26261</v>
      </c>
      <c r="I35" s="14">
        <v>37617</v>
      </c>
      <c r="J35" s="14">
        <v>2768</v>
      </c>
      <c r="K35" s="14">
        <v>25631</v>
      </c>
      <c r="L35" s="14">
        <v>32815</v>
      </c>
      <c r="M35" s="14">
        <v>44370</v>
      </c>
      <c r="N35" s="14">
        <v>12810</v>
      </c>
    </row>
    <row r="36" spans="1:14" ht="60.75" x14ac:dyDescent="0.25">
      <c r="A36" s="66" t="s">
        <v>235</v>
      </c>
      <c r="B36" s="66" t="s">
        <v>233</v>
      </c>
      <c r="C36" s="66" t="s">
        <v>163</v>
      </c>
      <c r="D36" s="66" t="s">
        <v>76</v>
      </c>
      <c r="E36" s="66" t="s">
        <v>77</v>
      </c>
      <c r="F36" s="82">
        <f t="shared" ref="F36" si="2">SUM(G36:N36)</f>
        <v>19102</v>
      </c>
      <c r="G36" s="14">
        <v>4798</v>
      </c>
      <c r="H36" s="14">
        <v>1837</v>
      </c>
      <c r="I36" s="14">
        <v>4226</v>
      </c>
      <c r="J36" s="14">
        <v>26</v>
      </c>
      <c r="K36" s="14">
        <v>2958</v>
      </c>
      <c r="L36" s="14">
        <v>476</v>
      </c>
      <c r="M36" s="14">
        <v>1986</v>
      </c>
      <c r="N36" s="14">
        <v>2795</v>
      </c>
    </row>
    <row r="37" spans="1:14" ht="81" customHeight="1" x14ac:dyDescent="0.25">
      <c r="A37" s="72" t="s">
        <v>791</v>
      </c>
      <c r="B37" s="72" t="s">
        <v>234</v>
      </c>
      <c r="C37" s="66" t="s">
        <v>163</v>
      </c>
      <c r="D37" s="66" t="s">
        <v>76</v>
      </c>
      <c r="E37" s="66" t="s">
        <v>77</v>
      </c>
      <c r="F37" s="82">
        <v>125987</v>
      </c>
      <c r="G37" s="66" t="s">
        <v>255</v>
      </c>
      <c r="H37" s="66" t="s">
        <v>255</v>
      </c>
      <c r="I37" s="66" t="s">
        <v>255</v>
      </c>
      <c r="J37" s="66" t="s">
        <v>255</v>
      </c>
      <c r="K37" s="66" t="s">
        <v>255</v>
      </c>
      <c r="L37" s="66" t="s">
        <v>255</v>
      </c>
      <c r="M37" s="66" t="s">
        <v>255</v>
      </c>
      <c r="N37" s="66" t="s">
        <v>255</v>
      </c>
    </row>
    <row r="38" spans="1:14" ht="40.5" x14ac:dyDescent="0.25">
      <c r="A38" s="72" t="s">
        <v>792</v>
      </c>
      <c r="B38" s="72" t="s">
        <v>224</v>
      </c>
      <c r="C38" s="66" t="s">
        <v>163</v>
      </c>
      <c r="D38" s="66" t="s">
        <v>225</v>
      </c>
      <c r="E38" s="66" t="s">
        <v>89</v>
      </c>
      <c r="F38" s="85">
        <f>F37/Справочно!D$4*10000</f>
        <v>10.777354469187639</v>
      </c>
      <c r="G38" s="66" t="s">
        <v>255</v>
      </c>
      <c r="H38" s="66" t="s">
        <v>255</v>
      </c>
      <c r="I38" s="66" t="s">
        <v>255</v>
      </c>
      <c r="J38" s="66" t="s">
        <v>255</v>
      </c>
      <c r="K38" s="66" t="s">
        <v>255</v>
      </c>
      <c r="L38" s="66" t="s">
        <v>255</v>
      </c>
      <c r="M38" s="66" t="s">
        <v>255</v>
      </c>
      <c r="N38" s="66" t="s">
        <v>255</v>
      </c>
    </row>
    <row r="39" spans="1:14" ht="40.5" customHeight="1" x14ac:dyDescent="0.25">
      <c r="A39" s="66" t="s">
        <v>793</v>
      </c>
      <c r="B39" s="24" t="s">
        <v>1198</v>
      </c>
      <c r="C39" s="66" t="s">
        <v>163</v>
      </c>
      <c r="D39" s="66" t="s">
        <v>236</v>
      </c>
      <c r="E39" s="66" t="s">
        <v>164</v>
      </c>
      <c r="F39" s="85">
        <v>40.125</v>
      </c>
      <c r="G39" s="28">
        <v>47.058823529411761</v>
      </c>
      <c r="H39" s="28">
        <v>54.729729729729726</v>
      </c>
      <c r="I39" s="28">
        <v>22.285714285714285</v>
      </c>
      <c r="J39" s="28">
        <v>38.372093023255815</v>
      </c>
      <c r="K39" s="28">
        <v>38.507462686567159</v>
      </c>
      <c r="L39" s="28">
        <v>41.95804195804196</v>
      </c>
      <c r="M39" s="28">
        <v>36.018957345971565</v>
      </c>
      <c r="N39" s="28">
        <v>26.666666666666668</v>
      </c>
    </row>
    <row r="40" spans="1:14" ht="20.25" x14ac:dyDescent="0.25">
      <c r="A40" s="66" t="s">
        <v>794</v>
      </c>
      <c r="B40" s="66" t="s">
        <v>13</v>
      </c>
      <c r="C40" s="66" t="s">
        <v>163</v>
      </c>
      <c r="D40" s="66" t="s">
        <v>136</v>
      </c>
      <c r="E40" s="66" t="s">
        <v>164</v>
      </c>
      <c r="F40" s="85">
        <v>39.875</v>
      </c>
      <c r="G40" s="28">
        <v>46.380090497737555</v>
      </c>
      <c r="H40" s="28">
        <v>54.729729729729726</v>
      </c>
      <c r="I40" s="28">
        <v>22.285714285714285</v>
      </c>
      <c r="J40" s="28">
        <v>38.372093023255815</v>
      </c>
      <c r="K40" s="28">
        <v>38.507462686567159</v>
      </c>
      <c r="L40" s="28">
        <v>41.25874125874126</v>
      </c>
      <c r="M40" s="28">
        <v>36.018957345971565</v>
      </c>
      <c r="N40" s="28">
        <v>26.666666666666668</v>
      </c>
    </row>
    <row r="41" spans="1:14" ht="20.25" x14ac:dyDescent="0.25">
      <c r="A41" s="66" t="s">
        <v>795</v>
      </c>
      <c r="B41" s="66" t="s">
        <v>237</v>
      </c>
      <c r="C41" s="66" t="s">
        <v>163</v>
      </c>
      <c r="D41" s="66" t="s">
        <v>136</v>
      </c>
      <c r="E41" s="66" t="s">
        <v>164</v>
      </c>
      <c r="F41" s="85">
        <v>2.9375</v>
      </c>
      <c r="G41" s="28">
        <v>3.1674208144796379</v>
      </c>
      <c r="H41" s="28">
        <v>1.3513513513513513</v>
      </c>
      <c r="I41" s="28">
        <v>2.8571428571428572</v>
      </c>
      <c r="J41" s="28">
        <v>0</v>
      </c>
      <c r="K41" s="28">
        <v>1.791044776119403</v>
      </c>
      <c r="L41" s="28">
        <v>3.4965034965034967</v>
      </c>
      <c r="M41" s="28">
        <v>6.1611374407582939</v>
      </c>
      <c r="N41" s="28">
        <v>3.3333333333333335</v>
      </c>
    </row>
    <row r="42" spans="1:14" ht="20.25" x14ac:dyDescent="0.25">
      <c r="A42" s="66" t="s">
        <v>796</v>
      </c>
      <c r="B42" s="23" t="s">
        <v>17</v>
      </c>
      <c r="C42" s="66" t="s">
        <v>163</v>
      </c>
      <c r="D42" s="66" t="s">
        <v>136</v>
      </c>
      <c r="E42" s="66" t="s">
        <v>164</v>
      </c>
      <c r="F42" s="86">
        <v>1.7500000000000002</v>
      </c>
      <c r="G42" s="58">
        <v>0.90497737556561098</v>
      </c>
      <c r="H42" s="58">
        <v>0.67567567567567566</v>
      </c>
      <c r="I42" s="58">
        <v>2.8571428571428572</v>
      </c>
      <c r="J42" s="58">
        <v>0</v>
      </c>
      <c r="K42" s="58">
        <v>0.29850746268656719</v>
      </c>
      <c r="L42" s="58">
        <v>2.0979020979020979</v>
      </c>
      <c r="M42" s="58">
        <v>5.6872037914691944</v>
      </c>
      <c r="N42" s="58">
        <v>3.3333333333333335</v>
      </c>
    </row>
    <row r="43" spans="1:14" ht="20.25" x14ac:dyDescent="0.25">
      <c r="A43" s="66" t="s">
        <v>797</v>
      </c>
      <c r="B43" s="23" t="s">
        <v>23</v>
      </c>
      <c r="C43" s="66" t="s">
        <v>163</v>
      </c>
      <c r="D43" s="66" t="s">
        <v>136</v>
      </c>
      <c r="E43" s="66" t="s">
        <v>164</v>
      </c>
      <c r="F43" s="86">
        <v>2.25</v>
      </c>
      <c r="G43" s="58">
        <v>2.7149321266968327</v>
      </c>
      <c r="H43" s="58">
        <v>1.3513513513513513</v>
      </c>
      <c r="I43" s="58">
        <v>2.2857142857142856</v>
      </c>
      <c r="J43" s="58">
        <v>0</v>
      </c>
      <c r="K43" s="58">
        <v>0.89552238805970152</v>
      </c>
      <c r="L43" s="58">
        <v>1.3986013986013985</v>
      </c>
      <c r="M43" s="58">
        <v>5.2132701421800949</v>
      </c>
      <c r="N43" s="58">
        <v>3.3333333333333335</v>
      </c>
    </row>
    <row r="44" spans="1:14" ht="20.25" x14ac:dyDescent="0.25">
      <c r="A44" s="66" t="s">
        <v>798</v>
      </c>
      <c r="B44" s="23" t="s">
        <v>25</v>
      </c>
      <c r="C44" s="66" t="s">
        <v>163</v>
      </c>
      <c r="D44" s="66" t="s">
        <v>136</v>
      </c>
      <c r="E44" s="66" t="s">
        <v>164</v>
      </c>
      <c r="F44" s="86">
        <v>1.4375</v>
      </c>
      <c r="G44" s="58">
        <v>0.45248868778280549</v>
      </c>
      <c r="H44" s="58">
        <v>0.67567567567567566</v>
      </c>
      <c r="I44" s="58">
        <v>2.2857142857142856</v>
      </c>
      <c r="J44" s="58">
        <v>0</v>
      </c>
      <c r="K44" s="58">
        <v>1.1940298507462688</v>
      </c>
      <c r="L44" s="58">
        <v>0</v>
      </c>
      <c r="M44" s="58">
        <v>4.7393364928909953</v>
      </c>
      <c r="N44" s="58">
        <v>3.3333333333333335</v>
      </c>
    </row>
    <row r="45" spans="1:14" ht="40.5" customHeight="1" x14ac:dyDescent="0.25">
      <c r="A45" s="66" t="s">
        <v>799</v>
      </c>
      <c r="B45" s="66" t="s">
        <v>238</v>
      </c>
      <c r="C45" s="66" t="s">
        <v>75</v>
      </c>
      <c r="D45" s="66" t="s">
        <v>239</v>
      </c>
      <c r="E45" s="66" t="s">
        <v>77</v>
      </c>
      <c r="F45" s="82">
        <v>25987.406277999999</v>
      </c>
      <c r="G45" s="14">
        <v>23757.243029000001</v>
      </c>
      <c r="H45" s="14">
        <v>462.97471000000002</v>
      </c>
      <c r="I45" s="14">
        <v>283.47913399999999</v>
      </c>
      <c r="J45" s="14">
        <v>6.3853920000000004</v>
      </c>
      <c r="K45" s="14">
        <v>540.05974300000003</v>
      </c>
      <c r="L45" s="14">
        <v>505.05149699999998</v>
      </c>
      <c r="M45" s="14">
        <v>104.73461</v>
      </c>
      <c r="N45" s="14">
        <v>327.478163</v>
      </c>
    </row>
    <row r="46" spans="1:14" ht="60.75" x14ac:dyDescent="0.25">
      <c r="A46" s="66" t="s">
        <v>800</v>
      </c>
      <c r="B46" s="66" t="s">
        <v>240</v>
      </c>
      <c r="C46" s="66" t="s">
        <v>75</v>
      </c>
      <c r="D46" s="66" t="s">
        <v>239</v>
      </c>
      <c r="E46" s="66" t="s">
        <v>77</v>
      </c>
      <c r="F46" s="83">
        <f>F47+F50+F51</f>
        <v>81.910579916999993</v>
      </c>
      <c r="G46" s="38">
        <f t="shared" ref="G46:N46" si="3">G47+G50+G51</f>
        <v>26.638263508999998</v>
      </c>
      <c r="H46" s="38">
        <f t="shared" si="3"/>
        <v>9.0629321850000011</v>
      </c>
      <c r="I46" s="38">
        <f t="shared" si="3"/>
        <v>9.1454076109999995</v>
      </c>
      <c r="J46" s="38">
        <f t="shared" si="3"/>
        <v>1.3618415290000001</v>
      </c>
      <c r="K46" s="38">
        <f t="shared" si="3"/>
        <v>9.3914733419999994</v>
      </c>
      <c r="L46" s="38">
        <f t="shared" si="3"/>
        <v>10.841957095</v>
      </c>
      <c r="M46" s="38">
        <f t="shared" si="3"/>
        <v>9.4258160709999999</v>
      </c>
      <c r="N46" s="38">
        <f t="shared" si="3"/>
        <v>6.0428885749999992</v>
      </c>
    </row>
    <row r="47" spans="1:14" ht="20.25" customHeight="1" x14ac:dyDescent="0.25">
      <c r="A47" s="66" t="s">
        <v>802</v>
      </c>
      <c r="B47" s="23" t="s">
        <v>241</v>
      </c>
      <c r="C47" s="66" t="s">
        <v>75</v>
      </c>
      <c r="D47" s="66" t="s">
        <v>239</v>
      </c>
      <c r="E47" s="66" t="s">
        <v>77</v>
      </c>
      <c r="F47" s="83">
        <v>21.516993999999997</v>
      </c>
      <c r="G47" s="38">
        <v>15.562780999999999</v>
      </c>
      <c r="H47" s="38">
        <v>1.391753</v>
      </c>
      <c r="I47" s="38">
        <v>0.75826600000000011</v>
      </c>
      <c r="J47" s="38">
        <v>0.119328</v>
      </c>
      <c r="K47" s="38">
        <v>1.5792920000000001</v>
      </c>
      <c r="L47" s="38">
        <v>0.392287</v>
      </c>
      <c r="M47" s="38">
        <v>1.3718319999999999</v>
      </c>
      <c r="N47" s="38">
        <v>0.34145500000000001</v>
      </c>
    </row>
    <row r="48" spans="1:14" ht="20.25" customHeight="1" x14ac:dyDescent="0.25">
      <c r="A48" s="66" t="s">
        <v>248</v>
      </c>
      <c r="B48" s="23" t="s">
        <v>19</v>
      </c>
      <c r="C48" s="66" t="s">
        <v>75</v>
      </c>
      <c r="D48" s="66" t="s">
        <v>239</v>
      </c>
      <c r="E48" s="66" t="s">
        <v>77</v>
      </c>
      <c r="F48" s="83">
        <v>13.945853999999999</v>
      </c>
      <c r="G48" s="38">
        <v>13.392669</v>
      </c>
      <c r="H48" s="38">
        <v>0.17253599999999999</v>
      </c>
      <c r="I48" s="38">
        <v>0.173873</v>
      </c>
      <c r="J48" s="38">
        <v>0</v>
      </c>
      <c r="K48" s="38">
        <v>1.5E-3</v>
      </c>
      <c r="L48" s="38">
        <v>0</v>
      </c>
      <c r="M48" s="38">
        <v>0.20527599999999999</v>
      </c>
      <c r="N48" s="38">
        <v>0</v>
      </c>
    </row>
    <row r="49" spans="1:14" ht="20.25" customHeight="1" x14ac:dyDescent="0.25">
      <c r="A49" s="66" t="s">
        <v>249</v>
      </c>
      <c r="B49" s="23" t="s">
        <v>21</v>
      </c>
      <c r="C49" s="66" t="s">
        <v>75</v>
      </c>
      <c r="D49" s="66" t="s">
        <v>239</v>
      </c>
      <c r="E49" s="66" t="s">
        <v>77</v>
      </c>
      <c r="F49" s="83">
        <v>7.5711399999999998</v>
      </c>
      <c r="G49" s="38">
        <v>2.170112</v>
      </c>
      <c r="H49" s="38">
        <v>1.219217</v>
      </c>
      <c r="I49" s="38">
        <v>0.58439300000000005</v>
      </c>
      <c r="J49" s="38">
        <v>0.119328</v>
      </c>
      <c r="K49" s="38">
        <v>1.5777920000000001</v>
      </c>
      <c r="L49" s="38">
        <v>0.392287</v>
      </c>
      <c r="M49" s="38">
        <v>1.1665559999999999</v>
      </c>
      <c r="N49" s="38">
        <v>0.34145500000000001</v>
      </c>
    </row>
    <row r="50" spans="1:14" ht="20.25" customHeight="1" x14ac:dyDescent="0.25">
      <c r="A50" s="66" t="s">
        <v>803</v>
      </c>
      <c r="B50" s="23" t="s">
        <v>27</v>
      </c>
      <c r="C50" s="66" t="s">
        <v>75</v>
      </c>
      <c r="D50" s="66" t="s">
        <v>239</v>
      </c>
      <c r="E50" s="66" t="s">
        <v>77</v>
      </c>
      <c r="F50" s="83">
        <v>55.463712999999991</v>
      </c>
      <c r="G50" s="38">
        <v>10.690215</v>
      </c>
      <c r="H50" s="38">
        <v>7.134906</v>
      </c>
      <c r="I50" s="38">
        <v>7.2358599999999997</v>
      </c>
      <c r="J50" s="38">
        <v>1.24135</v>
      </c>
      <c r="K50" s="38">
        <v>6.8811859999999996</v>
      </c>
      <c r="L50" s="38">
        <v>10.215719</v>
      </c>
      <c r="M50" s="38">
        <v>7.5732169999999996</v>
      </c>
      <c r="N50" s="38">
        <v>4.4912599999999996</v>
      </c>
    </row>
    <row r="51" spans="1:14" ht="20.25" customHeight="1" x14ac:dyDescent="0.25">
      <c r="A51" s="66" t="s">
        <v>804</v>
      </c>
      <c r="B51" s="23" t="s">
        <v>242</v>
      </c>
      <c r="C51" s="66" t="s">
        <v>75</v>
      </c>
      <c r="D51" s="66" t="s">
        <v>239</v>
      </c>
      <c r="E51" s="66" t="s">
        <v>77</v>
      </c>
      <c r="F51" s="83">
        <f t="shared" ref="F51" si="4">SUM(G51:N51)</f>
        <v>4.9298729169999991</v>
      </c>
      <c r="G51" s="69">
        <v>0.38526750900000001</v>
      </c>
      <c r="H51" s="69">
        <v>0.5362731850000001</v>
      </c>
      <c r="I51" s="69">
        <v>1.1512816109999999</v>
      </c>
      <c r="J51" s="69">
        <v>1.163529E-3</v>
      </c>
      <c r="K51" s="69">
        <v>0.93099534199999989</v>
      </c>
      <c r="L51" s="69">
        <v>0.233951095</v>
      </c>
      <c r="M51" s="69">
        <v>0.48076707099999999</v>
      </c>
      <c r="N51" s="69">
        <v>1.210173575</v>
      </c>
    </row>
    <row r="52" spans="1:14" ht="60.75" x14ac:dyDescent="0.25">
      <c r="A52" s="66" t="s">
        <v>805</v>
      </c>
      <c r="B52" s="66" t="s">
        <v>243</v>
      </c>
      <c r="C52" s="66" t="s">
        <v>75</v>
      </c>
      <c r="D52" s="66" t="s">
        <v>239</v>
      </c>
      <c r="E52" s="66" t="s">
        <v>77</v>
      </c>
      <c r="F52" s="82">
        <f>F45+F46</f>
        <v>26069.316857916998</v>
      </c>
      <c r="G52" s="14">
        <f t="shared" ref="G52:N52" si="5">G45+G46</f>
        <v>23783.881292509002</v>
      </c>
      <c r="H52" s="14">
        <f t="shared" si="5"/>
        <v>472.03764218500004</v>
      </c>
      <c r="I52" s="14">
        <f t="shared" si="5"/>
        <v>292.62454161099998</v>
      </c>
      <c r="J52" s="14">
        <f t="shared" si="5"/>
        <v>7.7472335290000007</v>
      </c>
      <c r="K52" s="14">
        <f t="shared" si="5"/>
        <v>549.45121634200007</v>
      </c>
      <c r="L52" s="14">
        <f t="shared" si="5"/>
        <v>515.89345409500004</v>
      </c>
      <c r="M52" s="14">
        <f t="shared" si="5"/>
        <v>114.160426071</v>
      </c>
      <c r="N52" s="14">
        <f t="shared" si="5"/>
        <v>333.521051575</v>
      </c>
    </row>
    <row r="53" spans="1:14" ht="40.5" x14ac:dyDescent="0.25">
      <c r="A53" s="66" t="s">
        <v>806</v>
      </c>
      <c r="B53" s="66" t="s">
        <v>244</v>
      </c>
      <c r="C53" s="66" t="s">
        <v>75</v>
      </c>
      <c r="D53" s="66" t="s">
        <v>245</v>
      </c>
      <c r="E53" s="66" t="s">
        <v>89</v>
      </c>
      <c r="F53" s="83">
        <f>F52/Справочно!D$4*1000000</f>
        <v>223.00576134628213</v>
      </c>
      <c r="G53" s="47">
        <f>G52/Справочно!E$4*1000000</f>
        <v>736.36625934968299</v>
      </c>
      <c r="H53" s="47">
        <f>H52/Справочно!F$4*1000000</f>
        <v>41.563640542362258</v>
      </c>
      <c r="I53" s="47">
        <f>I52/Справочно!G$4*1000000</f>
        <v>22.223836294009907</v>
      </c>
      <c r="J53" s="47">
        <f>J52/Справочно!H$4*1000000</f>
        <v>1.0789596575677192</v>
      </c>
      <c r="K53" s="47">
        <f>K52/Справочно!I$4*1000000</f>
        <v>23.362154445587691</v>
      </c>
      <c r="L53" s="47">
        <f>L52/Справочно!J$4*1000000</f>
        <v>53.73681916648647</v>
      </c>
      <c r="M53" s="47">
        <f>M52/Справочно!K$4*1000000</f>
        <v>7.634354955320533</v>
      </c>
      <c r="N53" s="47">
        <f>N52/Справочно!L$4*1000000</f>
        <v>69.143524723728419</v>
      </c>
    </row>
    <row r="54" spans="1:14" ht="40.5" x14ac:dyDescent="0.25">
      <c r="A54" s="66" t="s">
        <v>807</v>
      </c>
      <c r="B54" s="66" t="s">
        <v>246</v>
      </c>
      <c r="C54" s="66" t="s">
        <v>75</v>
      </c>
      <c r="D54" s="66" t="s">
        <v>136</v>
      </c>
      <c r="E54" s="66" t="s">
        <v>89</v>
      </c>
      <c r="F54" s="83">
        <f>F52/Справочно!$D$13*100</f>
        <v>28.3247683856451</v>
      </c>
      <c r="G54" s="47">
        <f>G52/Справочно!$D$13*100</f>
        <v>25.841602700740008</v>
      </c>
      <c r="H54" s="47">
        <f>H52/Справочно!$D$13*100</f>
        <v>0.51287714814574037</v>
      </c>
      <c r="I54" s="47">
        <f>I52/Справочно!$D$13*100</f>
        <v>0.31794167872757267</v>
      </c>
      <c r="J54" s="47">
        <f>J52/Справочно!$D$13*100</f>
        <v>8.4175046294620321E-3</v>
      </c>
      <c r="K54" s="47">
        <f>K52/Справочно!$D$13*100</f>
        <v>0.59698834944237422</v>
      </c>
      <c r="L54" s="47">
        <f>L52/Справочно!$D$13*100</f>
        <v>0.56052725426418737</v>
      </c>
      <c r="M54" s="47">
        <f>M52/Справочно!$D$13*100</f>
        <v>0.12403729813447843</v>
      </c>
      <c r="N54" s="47">
        <f>N52/Справочно!$D$13*100</f>
        <v>0.3623764515612819</v>
      </c>
    </row>
    <row r="55" spans="1:14" ht="40.5" x14ac:dyDescent="0.25">
      <c r="A55" s="66" t="s">
        <v>808</v>
      </c>
      <c r="B55" s="66" t="s">
        <v>247</v>
      </c>
      <c r="C55" s="66" t="s">
        <v>163</v>
      </c>
      <c r="D55" s="66" t="s">
        <v>239</v>
      </c>
      <c r="E55" s="66" t="s">
        <v>77</v>
      </c>
      <c r="F55" s="83">
        <f>F56+F59</f>
        <v>90.872805</v>
      </c>
      <c r="G55" s="47">
        <f t="shared" ref="G55:N55" si="6">G56+G59</f>
        <v>25.087803999999998</v>
      </c>
      <c r="H55" s="47">
        <f t="shared" si="6"/>
        <v>9.5356170000000002</v>
      </c>
      <c r="I55" s="47">
        <f t="shared" si="6"/>
        <v>10.238072000000001</v>
      </c>
      <c r="J55" s="47">
        <f t="shared" si="6"/>
        <v>2.076905</v>
      </c>
      <c r="K55" s="47">
        <f t="shared" si="6"/>
        <v>9.749452999999999</v>
      </c>
      <c r="L55" s="47">
        <f t="shared" si="6"/>
        <v>16.345606</v>
      </c>
      <c r="M55" s="47">
        <f t="shared" si="6"/>
        <v>12.936842</v>
      </c>
      <c r="N55" s="47">
        <f t="shared" si="6"/>
        <v>4.9025059999999998</v>
      </c>
    </row>
    <row r="56" spans="1:14" ht="20.25" customHeight="1" x14ac:dyDescent="0.25">
      <c r="A56" s="66" t="s">
        <v>809</v>
      </c>
      <c r="B56" s="23" t="s">
        <v>241</v>
      </c>
      <c r="C56" s="66" t="s">
        <v>163</v>
      </c>
      <c r="D56" s="66" t="s">
        <v>239</v>
      </c>
      <c r="E56" s="66" t="s">
        <v>77</v>
      </c>
      <c r="F56" s="93">
        <v>17.124786</v>
      </c>
      <c r="G56" s="68">
        <v>12.075551000000001</v>
      </c>
      <c r="H56" s="68">
        <v>1.288017</v>
      </c>
      <c r="I56" s="68">
        <v>0.52702499999999997</v>
      </c>
      <c r="J56" s="68">
        <v>8.7900000000000006E-2</v>
      </c>
      <c r="K56" s="68">
        <v>1.269274</v>
      </c>
      <c r="L56" s="68">
        <v>0.44888800000000001</v>
      </c>
      <c r="M56" s="68">
        <v>1.1787110000000001</v>
      </c>
      <c r="N56" s="68">
        <v>0.24942</v>
      </c>
    </row>
    <row r="57" spans="1:14" ht="20.25" customHeight="1" x14ac:dyDescent="0.25">
      <c r="A57" s="66" t="s">
        <v>256</v>
      </c>
      <c r="B57" s="23" t="s">
        <v>19</v>
      </c>
      <c r="C57" s="66" t="s">
        <v>163</v>
      </c>
      <c r="D57" s="66" t="s">
        <v>239</v>
      </c>
      <c r="E57" s="66" t="s">
        <v>77</v>
      </c>
      <c r="F57" s="94">
        <v>10.705702</v>
      </c>
      <c r="G57" s="68">
        <v>10.167813000000001</v>
      </c>
      <c r="H57" s="68">
        <v>0.18893699999999999</v>
      </c>
      <c r="I57" s="68">
        <v>0.16362199999999999</v>
      </c>
      <c r="J57" s="68">
        <v>0</v>
      </c>
      <c r="K57" s="68">
        <v>1.5E-3</v>
      </c>
      <c r="L57" s="68">
        <v>0</v>
      </c>
      <c r="M57" s="68">
        <v>0.18382999999999999</v>
      </c>
      <c r="N57" s="68">
        <v>0</v>
      </c>
    </row>
    <row r="58" spans="1:14" ht="20.25" customHeight="1" x14ac:dyDescent="0.25">
      <c r="A58" s="66" t="s">
        <v>258</v>
      </c>
      <c r="B58" s="23" t="s">
        <v>21</v>
      </c>
      <c r="C58" s="66" t="s">
        <v>163</v>
      </c>
      <c r="D58" s="66" t="s">
        <v>239</v>
      </c>
      <c r="E58" s="66" t="s">
        <v>77</v>
      </c>
      <c r="F58" s="94">
        <v>6.4190839999999998</v>
      </c>
      <c r="G58" s="68">
        <v>1.9077379999999999</v>
      </c>
      <c r="H58" s="68">
        <v>1.0990800000000001</v>
      </c>
      <c r="I58" s="68">
        <v>0.36340299999999998</v>
      </c>
      <c r="J58" s="68">
        <v>8.7900000000000006E-2</v>
      </c>
      <c r="K58" s="68">
        <v>1.267774</v>
      </c>
      <c r="L58" s="68">
        <v>0.44888800000000001</v>
      </c>
      <c r="M58" s="68">
        <v>0.99488100000000002</v>
      </c>
      <c r="N58" s="68">
        <v>0.24942</v>
      </c>
    </row>
    <row r="59" spans="1:14" ht="20.25" customHeight="1" x14ac:dyDescent="0.25">
      <c r="A59" s="66" t="s">
        <v>810</v>
      </c>
      <c r="B59" s="23" t="s">
        <v>27</v>
      </c>
      <c r="C59" s="66" t="s">
        <v>163</v>
      </c>
      <c r="D59" s="66" t="s">
        <v>239</v>
      </c>
      <c r="E59" s="66" t="s">
        <v>77</v>
      </c>
      <c r="F59" s="93">
        <v>73.748018999999999</v>
      </c>
      <c r="G59" s="68">
        <v>13.012252999999999</v>
      </c>
      <c r="H59" s="68">
        <v>8.2476000000000003</v>
      </c>
      <c r="I59" s="68">
        <v>9.7110470000000007</v>
      </c>
      <c r="J59" s="68">
        <v>1.9890049999999999</v>
      </c>
      <c r="K59" s="68">
        <v>8.4801789999999997</v>
      </c>
      <c r="L59" s="68">
        <v>15.896718</v>
      </c>
      <c r="M59" s="68">
        <v>11.758131000000001</v>
      </c>
      <c r="N59" s="68">
        <v>4.6530860000000001</v>
      </c>
    </row>
    <row r="60" spans="1:14" ht="40.5" x14ac:dyDescent="0.25">
      <c r="A60" s="66" t="s">
        <v>801</v>
      </c>
      <c r="B60" s="66" t="s">
        <v>250</v>
      </c>
      <c r="C60" s="66" t="s">
        <v>163</v>
      </c>
      <c r="D60" s="66" t="s">
        <v>239</v>
      </c>
      <c r="E60" s="66" t="s">
        <v>77</v>
      </c>
      <c r="F60" s="95">
        <f t="shared" ref="F60" si="7">SUM(G60:N60)</f>
        <v>6.5435569500000001</v>
      </c>
      <c r="G60" s="69">
        <v>0.9255776750000001</v>
      </c>
      <c r="H60" s="69">
        <v>0.63393847999999997</v>
      </c>
      <c r="I60" s="69">
        <v>1.3076471159999998</v>
      </c>
      <c r="J60" s="69">
        <v>7.5092422999999991E-2</v>
      </c>
      <c r="K60" s="69">
        <v>0.891679416</v>
      </c>
      <c r="L60" s="69">
        <v>0.74094280299999993</v>
      </c>
      <c r="M60" s="69">
        <v>0.57138516299999997</v>
      </c>
      <c r="N60" s="69">
        <v>1.397293874</v>
      </c>
    </row>
    <row r="61" spans="1:14" ht="126" customHeight="1" x14ac:dyDescent="0.25">
      <c r="A61" s="72" t="s">
        <v>811</v>
      </c>
      <c r="B61" s="74" t="s">
        <v>251</v>
      </c>
      <c r="C61" s="20" t="s">
        <v>75</v>
      </c>
      <c r="D61" s="20" t="s">
        <v>136</v>
      </c>
      <c r="E61" s="20" t="s">
        <v>164</v>
      </c>
      <c r="F61" s="85">
        <v>22.5</v>
      </c>
      <c r="G61" s="28">
        <v>25.565610859728505</v>
      </c>
      <c r="H61" s="28">
        <v>29.72972972972973</v>
      </c>
      <c r="I61" s="28">
        <v>17.142857142857142</v>
      </c>
      <c r="J61" s="28">
        <v>18.604651162790699</v>
      </c>
      <c r="K61" s="28">
        <v>20.597014925373134</v>
      </c>
      <c r="L61" s="28">
        <v>30.76923076923077</v>
      </c>
      <c r="M61" s="28">
        <v>16.587677725118482</v>
      </c>
      <c r="N61" s="28">
        <v>15</v>
      </c>
    </row>
    <row r="62" spans="1:14" ht="188.25" customHeight="1" x14ac:dyDescent="0.25">
      <c r="A62" s="72" t="s">
        <v>812</v>
      </c>
      <c r="B62" s="74" t="s">
        <v>755</v>
      </c>
      <c r="C62" s="20" t="s">
        <v>75</v>
      </c>
      <c r="D62" s="20" t="s">
        <v>136</v>
      </c>
      <c r="E62" s="20" t="s">
        <v>164</v>
      </c>
      <c r="F62" s="85">
        <v>22.625</v>
      </c>
      <c r="G62" s="28">
        <v>25.565610859728505</v>
      </c>
      <c r="H62" s="28">
        <v>30.405405405405407</v>
      </c>
      <c r="I62" s="28">
        <v>17.714285714285712</v>
      </c>
      <c r="J62" s="28">
        <v>18.604651162790699</v>
      </c>
      <c r="K62" s="28">
        <v>20.597014925373134</v>
      </c>
      <c r="L62" s="28">
        <v>30.76923076923077</v>
      </c>
      <c r="M62" s="28">
        <v>16.587677725118482</v>
      </c>
      <c r="N62" s="28">
        <v>15</v>
      </c>
    </row>
    <row r="63" spans="1:14" ht="20.25" x14ac:dyDescent="0.25">
      <c r="A63" s="142" t="s">
        <v>252</v>
      </c>
      <c r="B63" s="142"/>
      <c r="C63" s="142"/>
      <c r="D63" s="142"/>
      <c r="E63" s="142"/>
      <c r="F63" s="66"/>
      <c r="G63" s="66"/>
      <c r="H63" s="66"/>
      <c r="I63" s="66"/>
      <c r="J63" s="66"/>
      <c r="K63" s="66"/>
      <c r="L63" s="66"/>
      <c r="M63" s="66"/>
      <c r="N63" s="66"/>
    </row>
    <row r="64" spans="1:14" ht="60.75" x14ac:dyDescent="0.25">
      <c r="A64" s="66" t="s">
        <v>813</v>
      </c>
      <c r="B64" s="66" t="s">
        <v>253</v>
      </c>
      <c r="C64" s="66" t="s">
        <v>75</v>
      </c>
      <c r="D64" s="66" t="s">
        <v>76</v>
      </c>
      <c r="E64" s="66" t="s">
        <v>77</v>
      </c>
      <c r="F64" s="82">
        <f>F68+F69</f>
        <v>6725</v>
      </c>
      <c r="G64" s="14">
        <f t="shared" ref="G64:N64" si="8">G68+G69</f>
        <v>1877</v>
      </c>
      <c r="H64" s="14">
        <f t="shared" si="8"/>
        <v>671</v>
      </c>
      <c r="I64" s="14">
        <f t="shared" si="8"/>
        <v>1205</v>
      </c>
      <c r="J64" s="14">
        <f t="shared" si="8"/>
        <v>117</v>
      </c>
      <c r="K64" s="14">
        <f t="shared" si="8"/>
        <v>1191</v>
      </c>
      <c r="L64" s="14">
        <f t="shared" si="8"/>
        <v>597</v>
      </c>
      <c r="M64" s="14">
        <f t="shared" si="8"/>
        <v>580</v>
      </c>
      <c r="N64" s="14">
        <f t="shared" si="8"/>
        <v>487</v>
      </c>
    </row>
    <row r="65" spans="1:14" ht="60.75" x14ac:dyDescent="0.25">
      <c r="A65" s="66" t="s">
        <v>263</v>
      </c>
      <c r="B65" s="23" t="s">
        <v>254</v>
      </c>
      <c r="C65" s="66" t="s">
        <v>75</v>
      </c>
      <c r="D65" s="66" t="s">
        <v>76</v>
      </c>
      <c r="E65" s="66" t="s">
        <v>77</v>
      </c>
      <c r="F65" s="80" t="s">
        <v>255</v>
      </c>
      <c r="G65" s="66" t="s">
        <v>255</v>
      </c>
      <c r="H65" s="66" t="s">
        <v>255</v>
      </c>
      <c r="I65" s="66" t="s">
        <v>255</v>
      </c>
      <c r="J65" s="66" t="s">
        <v>255</v>
      </c>
      <c r="K65" s="66" t="s">
        <v>255</v>
      </c>
      <c r="L65" s="66" t="s">
        <v>255</v>
      </c>
      <c r="M65" s="66" t="s">
        <v>255</v>
      </c>
      <c r="N65" s="66" t="s">
        <v>255</v>
      </c>
    </row>
    <row r="66" spans="1:14" ht="60.75" x14ac:dyDescent="0.25">
      <c r="A66" s="66" t="s">
        <v>814</v>
      </c>
      <c r="B66" s="23" t="s">
        <v>257</v>
      </c>
      <c r="C66" s="66" t="s">
        <v>75</v>
      </c>
      <c r="D66" s="66" t="s">
        <v>76</v>
      </c>
      <c r="E66" s="66" t="s">
        <v>77</v>
      </c>
      <c r="F66" s="80" t="s">
        <v>255</v>
      </c>
      <c r="G66" s="66" t="s">
        <v>255</v>
      </c>
      <c r="H66" s="66" t="s">
        <v>255</v>
      </c>
      <c r="I66" s="66" t="s">
        <v>255</v>
      </c>
      <c r="J66" s="66" t="s">
        <v>255</v>
      </c>
      <c r="K66" s="66" t="s">
        <v>255</v>
      </c>
      <c r="L66" s="66" t="s">
        <v>255</v>
      </c>
      <c r="M66" s="66" t="s">
        <v>255</v>
      </c>
      <c r="N66" s="66" t="s">
        <v>255</v>
      </c>
    </row>
    <row r="67" spans="1:14" ht="60.75" x14ac:dyDescent="0.25">
      <c r="A67" s="66" t="s">
        <v>815</v>
      </c>
      <c r="B67" s="23" t="s">
        <v>259</v>
      </c>
      <c r="C67" s="66" t="s">
        <v>75</v>
      </c>
      <c r="D67" s="66" t="s">
        <v>76</v>
      </c>
      <c r="E67" s="66" t="s">
        <v>77</v>
      </c>
      <c r="F67" s="80" t="s">
        <v>255</v>
      </c>
      <c r="G67" s="66" t="s">
        <v>255</v>
      </c>
      <c r="H67" s="66" t="s">
        <v>255</v>
      </c>
      <c r="I67" s="66" t="s">
        <v>255</v>
      </c>
      <c r="J67" s="66" t="s">
        <v>255</v>
      </c>
      <c r="K67" s="66" t="s">
        <v>255</v>
      </c>
      <c r="L67" s="66" t="s">
        <v>255</v>
      </c>
      <c r="M67" s="66" t="s">
        <v>255</v>
      </c>
      <c r="N67" s="66" t="s">
        <v>255</v>
      </c>
    </row>
    <row r="68" spans="1:14" ht="40.5" customHeight="1" x14ac:dyDescent="0.25">
      <c r="A68" s="66" t="s">
        <v>265</v>
      </c>
      <c r="B68" s="23" t="s">
        <v>217</v>
      </c>
      <c r="C68" s="66" t="s">
        <v>75</v>
      </c>
      <c r="D68" s="66" t="s">
        <v>76</v>
      </c>
      <c r="E68" s="66" t="s">
        <v>77</v>
      </c>
      <c r="F68" s="82">
        <v>3860</v>
      </c>
      <c r="G68" s="14">
        <v>1071</v>
      </c>
      <c r="H68" s="14">
        <v>585</v>
      </c>
      <c r="I68" s="14">
        <v>511</v>
      </c>
      <c r="J68" s="14">
        <v>90</v>
      </c>
      <c r="K68" s="14">
        <v>731</v>
      </c>
      <c r="L68" s="14">
        <v>232</v>
      </c>
      <c r="M68" s="14">
        <v>384</v>
      </c>
      <c r="N68" s="14">
        <v>256</v>
      </c>
    </row>
    <row r="69" spans="1:14" ht="20.25" customHeight="1" x14ac:dyDescent="0.25">
      <c r="A69" s="66" t="s">
        <v>816</v>
      </c>
      <c r="B69" s="23" t="s">
        <v>219</v>
      </c>
      <c r="C69" s="66" t="s">
        <v>75</v>
      </c>
      <c r="D69" s="66" t="s">
        <v>76</v>
      </c>
      <c r="E69" s="66" t="s">
        <v>77</v>
      </c>
      <c r="F69" s="82">
        <f>SUM(G69:N69)</f>
        <v>2865</v>
      </c>
      <c r="G69" s="14">
        <v>806</v>
      </c>
      <c r="H69" s="14">
        <v>86</v>
      </c>
      <c r="I69" s="14">
        <v>694</v>
      </c>
      <c r="J69" s="14">
        <v>27</v>
      </c>
      <c r="K69" s="14">
        <v>460</v>
      </c>
      <c r="L69" s="14">
        <v>365</v>
      </c>
      <c r="M69" s="14">
        <v>196</v>
      </c>
      <c r="N69" s="14">
        <v>231</v>
      </c>
    </row>
    <row r="70" spans="1:14" ht="60.75" x14ac:dyDescent="0.25">
      <c r="A70" s="66" t="s">
        <v>817</v>
      </c>
      <c r="B70" s="66" t="s">
        <v>260</v>
      </c>
      <c r="C70" s="66" t="s">
        <v>75</v>
      </c>
      <c r="D70" s="66" t="s">
        <v>76</v>
      </c>
      <c r="E70" s="66" t="s">
        <v>77</v>
      </c>
      <c r="F70" s="82">
        <v>1407</v>
      </c>
      <c r="G70" s="14">
        <v>819</v>
      </c>
      <c r="H70" s="14">
        <v>155</v>
      </c>
      <c r="I70" s="14">
        <v>89</v>
      </c>
      <c r="J70" s="14">
        <v>31</v>
      </c>
      <c r="K70" s="14">
        <v>155</v>
      </c>
      <c r="L70" s="14">
        <v>18</v>
      </c>
      <c r="M70" s="14">
        <v>112</v>
      </c>
      <c r="N70" s="14">
        <v>28</v>
      </c>
    </row>
    <row r="71" spans="1:14" ht="81" x14ac:dyDescent="0.25">
      <c r="A71" s="66" t="s">
        <v>818</v>
      </c>
      <c r="B71" s="66" t="s">
        <v>261</v>
      </c>
      <c r="C71" s="66" t="s">
        <v>75</v>
      </c>
      <c r="D71" s="66" t="s">
        <v>136</v>
      </c>
      <c r="E71" s="66" t="s">
        <v>164</v>
      </c>
      <c r="F71" s="96">
        <v>7.8</v>
      </c>
      <c r="G71" s="48">
        <v>7.2847682119205297</v>
      </c>
      <c r="H71" s="48">
        <v>7.2727272727272725</v>
      </c>
      <c r="I71" s="48">
        <v>3.1746031746031744</v>
      </c>
      <c r="J71" s="48">
        <v>5.2631578947368416</v>
      </c>
      <c r="K71" s="48">
        <v>16.455696202531644</v>
      </c>
      <c r="L71" s="48">
        <v>6.3829787234042552</v>
      </c>
      <c r="M71" s="48">
        <v>8.3333333333333321</v>
      </c>
      <c r="N71" s="48">
        <v>0</v>
      </c>
    </row>
    <row r="72" spans="1:14" ht="20.25" x14ac:dyDescent="0.25">
      <c r="A72" s="66" t="s">
        <v>269</v>
      </c>
      <c r="B72" s="66" t="s">
        <v>13</v>
      </c>
      <c r="C72" s="66" t="s">
        <v>75</v>
      </c>
      <c r="D72" s="66" t="s">
        <v>136</v>
      </c>
      <c r="E72" s="66" t="s">
        <v>164</v>
      </c>
      <c r="F72" s="96">
        <v>7.3999999999999995</v>
      </c>
      <c r="G72" s="48">
        <v>6.6225165562913908</v>
      </c>
      <c r="H72" s="48">
        <v>7.2727272727272725</v>
      </c>
      <c r="I72" s="48">
        <v>3.1746031746031744</v>
      </c>
      <c r="J72" s="48">
        <v>0</v>
      </c>
      <c r="K72" s="48">
        <v>16.455696202531644</v>
      </c>
      <c r="L72" s="48">
        <v>6.3829787234042552</v>
      </c>
      <c r="M72" s="48">
        <v>8.3333333333333321</v>
      </c>
      <c r="N72" s="48">
        <v>0</v>
      </c>
    </row>
    <row r="73" spans="1:14" ht="20.25" customHeight="1" x14ac:dyDescent="0.25">
      <c r="A73" s="66" t="s">
        <v>270</v>
      </c>
      <c r="B73" s="66" t="s">
        <v>15</v>
      </c>
      <c r="C73" s="66" t="s">
        <v>75</v>
      </c>
      <c r="D73" s="66" t="s">
        <v>136</v>
      </c>
      <c r="E73" s="66" t="s">
        <v>164</v>
      </c>
      <c r="F73" s="96">
        <v>0.8</v>
      </c>
      <c r="G73" s="48">
        <v>0.66225165562913912</v>
      </c>
      <c r="H73" s="48">
        <v>1.8181818181818181</v>
      </c>
      <c r="I73" s="48">
        <v>1.5873015873015872</v>
      </c>
      <c r="J73" s="48">
        <v>5.2631578947368416</v>
      </c>
      <c r="K73" s="48">
        <v>0</v>
      </c>
      <c r="L73" s="48">
        <v>0</v>
      </c>
      <c r="M73" s="48">
        <v>0</v>
      </c>
      <c r="N73" s="48">
        <v>0</v>
      </c>
    </row>
    <row r="74" spans="1:14" ht="20.25" x14ac:dyDescent="0.25">
      <c r="A74" s="66" t="s">
        <v>271</v>
      </c>
      <c r="B74" s="23" t="s">
        <v>17</v>
      </c>
      <c r="C74" s="66" t="s">
        <v>75</v>
      </c>
      <c r="D74" s="66" t="s">
        <v>136</v>
      </c>
      <c r="E74" s="66" t="s">
        <v>164</v>
      </c>
      <c r="F74" s="97">
        <v>0.8</v>
      </c>
      <c r="G74" s="48">
        <v>0.66225165562913912</v>
      </c>
      <c r="H74" s="48">
        <v>1.8181818181818181</v>
      </c>
      <c r="I74" s="48">
        <v>1.5873015873015872</v>
      </c>
      <c r="J74" s="48">
        <v>5.2631578947368416</v>
      </c>
      <c r="K74" s="48">
        <v>0</v>
      </c>
      <c r="L74" s="48">
        <v>0</v>
      </c>
      <c r="M74" s="48">
        <v>0</v>
      </c>
      <c r="N74" s="48">
        <v>0</v>
      </c>
    </row>
    <row r="75" spans="1:14" ht="20.25" x14ac:dyDescent="0.25">
      <c r="A75" s="66" t="s">
        <v>272</v>
      </c>
      <c r="B75" s="23" t="s">
        <v>23</v>
      </c>
      <c r="C75" s="66" t="s">
        <v>75</v>
      </c>
      <c r="D75" s="66" t="s">
        <v>136</v>
      </c>
      <c r="E75" s="66" t="s">
        <v>164</v>
      </c>
      <c r="F75" s="97">
        <v>0.2</v>
      </c>
      <c r="G75" s="48">
        <v>0</v>
      </c>
      <c r="H75" s="48">
        <v>0</v>
      </c>
      <c r="I75" s="48">
        <v>1.5873015873015872</v>
      </c>
      <c r="J75" s="48">
        <v>0</v>
      </c>
      <c r="K75" s="48">
        <v>0</v>
      </c>
      <c r="L75" s="48">
        <v>0</v>
      </c>
      <c r="M75" s="48">
        <v>0</v>
      </c>
      <c r="N75" s="48">
        <v>0</v>
      </c>
    </row>
    <row r="76" spans="1:14" ht="20.25" x14ac:dyDescent="0.25">
      <c r="A76" s="66" t="s">
        <v>273</v>
      </c>
      <c r="B76" s="23" t="s">
        <v>25</v>
      </c>
      <c r="C76" s="66" t="s">
        <v>75</v>
      </c>
      <c r="D76" s="66" t="s">
        <v>136</v>
      </c>
      <c r="E76" s="66" t="s">
        <v>164</v>
      </c>
      <c r="F76" s="86">
        <v>0.2</v>
      </c>
      <c r="G76" s="58">
        <v>0</v>
      </c>
      <c r="H76" s="58">
        <v>0</v>
      </c>
      <c r="I76" s="58">
        <v>1.5873015873015872</v>
      </c>
      <c r="J76" s="58">
        <v>0</v>
      </c>
      <c r="K76" s="58">
        <v>0</v>
      </c>
      <c r="L76" s="58">
        <v>0</v>
      </c>
      <c r="M76" s="58">
        <v>0</v>
      </c>
      <c r="N76" s="58">
        <v>0</v>
      </c>
    </row>
    <row r="77" spans="1:14" ht="60.75" x14ac:dyDescent="0.25">
      <c r="A77" s="66" t="s">
        <v>274</v>
      </c>
      <c r="B77" s="66" t="s">
        <v>262</v>
      </c>
      <c r="C77" s="66" t="s">
        <v>163</v>
      </c>
      <c r="D77" s="66" t="s">
        <v>76</v>
      </c>
      <c r="E77" s="66" t="s">
        <v>77</v>
      </c>
      <c r="F77" s="82">
        <v>1179</v>
      </c>
      <c r="G77" s="66">
        <v>613</v>
      </c>
      <c r="H77" s="66">
        <v>121</v>
      </c>
      <c r="I77" s="66">
        <v>128</v>
      </c>
      <c r="J77" s="66">
        <v>7</v>
      </c>
      <c r="K77" s="66">
        <v>135</v>
      </c>
      <c r="L77" s="66">
        <v>56</v>
      </c>
      <c r="M77" s="66">
        <v>104</v>
      </c>
      <c r="N77" s="66">
        <v>15</v>
      </c>
    </row>
    <row r="78" spans="1:14" ht="20.25" customHeight="1" x14ac:dyDescent="0.25">
      <c r="A78" s="66" t="s">
        <v>819</v>
      </c>
      <c r="B78" s="23" t="s">
        <v>264</v>
      </c>
      <c r="C78" s="66" t="s">
        <v>163</v>
      </c>
      <c r="D78" s="66" t="s">
        <v>76</v>
      </c>
      <c r="E78" s="66" t="s">
        <v>77</v>
      </c>
      <c r="F78" s="80">
        <v>179</v>
      </c>
      <c r="G78" s="66">
        <v>158</v>
      </c>
      <c r="H78" s="66">
        <v>1</v>
      </c>
      <c r="I78" s="66">
        <v>6</v>
      </c>
      <c r="J78" s="66">
        <v>0</v>
      </c>
      <c r="K78" s="66">
        <v>0</v>
      </c>
      <c r="L78" s="66">
        <v>0</v>
      </c>
      <c r="M78" s="66">
        <v>13</v>
      </c>
      <c r="N78" s="66">
        <v>1</v>
      </c>
    </row>
    <row r="79" spans="1:14" ht="20.25" customHeight="1" x14ac:dyDescent="0.25">
      <c r="A79" s="66" t="s">
        <v>820</v>
      </c>
      <c r="B79" s="23" t="s">
        <v>266</v>
      </c>
      <c r="C79" s="66" t="s">
        <v>163</v>
      </c>
      <c r="D79" s="66" t="s">
        <v>76</v>
      </c>
      <c r="E79" s="66" t="s">
        <v>77</v>
      </c>
      <c r="F79" s="82">
        <v>1000</v>
      </c>
      <c r="G79" s="66">
        <v>455</v>
      </c>
      <c r="H79" s="66">
        <v>120</v>
      </c>
      <c r="I79" s="66">
        <v>122</v>
      </c>
      <c r="J79" s="66">
        <v>7</v>
      </c>
      <c r="K79" s="66">
        <v>135</v>
      </c>
      <c r="L79" s="66">
        <v>56</v>
      </c>
      <c r="M79" s="66">
        <v>91</v>
      </c>
      <c r="N79" s="66">
        <v>14</v>
      </c>
    </row>
    <row r="80" spans="1:14" ht="60.75" x14ac:dyDescent="0.25">
      <c r="A80" s="66" t="s">
        <v>821</v>
      </c>
      <c r="B80" s="66" t="s">
        <v>267</v>
      </c>
      <c r="C80" s="66" t="s">
        <v>163</v>
      </c>
      <c r="D80" s="66" t="s">
        <v>76</v>
      </c>
      <c r="E80" s="66" t="s">
        <v>77</v>
      </c>
      <c r="F80" s="82">
        <v>1670</v>
      </c>
      <c r="G80" s="14">
        <v>800</v>
      </c>
      <c r="H80" s="14">
        <v>418</v>
      </c>
      <c r="I80" s="14">
        <v>88</v>
      </c>
      <c r="J80" s="14">
        <v>53</v>
      </c>
      <c r="K80" s="14">
        <v>197</v>
      </c>
      <c r="L80" s="14">
        <v>36</v>
      </c>
      <c r="M80" s="14">
        <v>62</v>
      </c>
      <c r="N80" s="14">
        <v>16</v>
      </c>
    </row>
    <row r="81" spans="1:14" ht="81" customHeight="1" x14ac:dyDescent="0.25">
      <c r="A81" s="66" t="s">
        <v>822</v>
      </c>
      <c r="B81" s="66" t="s">
        <v>268</v>
      </c>
      <c r="C81" s="66" t="s">
        <v>163</v>
      </c>
      <c r="D81" s="66" t="s">
        <v>136</v>
      </c>
      <c r="E81" s="66" t="s">
        <v>164</v>
      </c>
      <c r="F81" s="96">
        <v>9.8000000000000007</v>
      </c>
      <c r="G81" s="48">
        <v>7.2847682119205297</v>
      </c>
      <c r="H81" s="48">
        <v>9.0909090909090917</v>
      </c>
      <c r="I81" s="48">
        <v>11.111111111111111</v>
      </c>
      <c r="J81" s="48">
        <v>15.789473684210526</v>
      </c>
      <c r="K81" s="48">
        <v>16.455696202531644</v>
      </c>
      <c r="L81" s="48">
        <v>10.638297872340425</v>
      </c>
      <c r="M81" s="48">
        <v>6.666666666666667</v>
      </c>
      <c r="N81" s="48">
        <v>3.8461538461538463</v>
      </c>
    </row>
    <row r="82" spans="1:14" ht="20.25" x14ac:dyDescent="0.25">
      <c r="A82" s="66" t="s">
        <v>823</v>
      </c>
      <c r="B82" s="66" t="s">
        <v>13</v>
      </c>
      <c r="C82" s="66" t="s">
        <v>163</v>
      </c>
      <c r="D82" s="66" t="s">
        <v>136</v>
      </c>
      <c r="E82" s="66" t="s">
        <v>164</v>
      </c>
      <c r="F82" s="96">
        <v>9.1999999999999993</v>
      </c>
      <c r="G82" s="48">
        <v>6.6225165562913908</v>
      </c>
      <c r="H82" s="48">
        <v>9.0909090909090917</v>
      </c>
      <c r="I82" s="48">
        <v>11.111111111111111</v>
      </c>
      <c r="J82" s="48">
        <v>10.526315789473683</v>
      </c>
      <c r="K82" s="48">
        <v>16.455696202531644</v>
      </c>
      <c r="L82" s="48">
        <v>8.5106382978723403</v>
      </c>
      <c r="M82" s="48">
        <v>6.666666666666667</v>
      </c>
      <c r="N82" s="48">
        <v>3.8461538461538463</v>
      </c>
    </row>
    <row r="83" spans="1:14" ht="20.25" customHeight="1" x14ac:dyDescent="0.25">
      <c r="A83" s="66" t="s">
        <v>824</v>
      </c>
      <c r="B83" s="66" t="s">
        <v>15</v>
      </c>
      <c r="C83" s="66" t="s">
        <v>163</v>
      </c>
      <c r="D83" s="66" t="s">
        <v>136</v>
      </c>
      <c r="E83" s="66" t="s">
        <v>164</v>
      </c>
      <c r="F83" s="96">
        <v>0.8</v>
      </c>
      <c r="G83" s="48">
        <v>0.66225165562913912</v>
      </c>
      <c r="H83" s="48">
        <v>0</v>
      </c>
      <c r="I83" s="48">
        <v>0</v>
      </c>
      <c r="J83" s="48">
        <v>10.526315789473683</v>
      </c>
      <c r="K83" s="48">
        <v>0</v>
      </c>
      <c r="L83" s="48">
        <v>2.1276595744680851</v>
      </c>
      <c r="M83" s="48">
        <v>0</v>
      </c>
      <c r="N83" s="48">
        <v>0</v>
      </c>
    </row>
    <row r="84" spans="1:14" ht="20.25" x14ac:dyDescent="0.25">
      <c r="A84" s="66" t="s">
        <v>825</v>
      </c>
      <c r="B84" s="23" t="s">
        <v>17</v>
      </c>
      <c r="C84" s="66" t="s">
        <v>163</v>
      </c>
      <c r="D84" s="66" t="s">
        <v>136</v>
      </c>
      <c r="E84" s="66" t="s">
        <v>164</v>
      </c>
      <c r="F84" s="97">
        <v>0.8</v>
      </c>
      <c r="G84" s="48">
        <v>0.66225165562913912</v>
      </c>
      <c r="H84" s="48">
        <v>0</v>
      </c>
      <c r="I84" s="48">
        <v>0</v>
      </c>
      <c r="J84" s="48">
        <v>10.526315789473683</v>
      </c>
      <c r="K84" s="48">
        <v>0</v>
      </c>
      <c r="L84" s="48">
        <v>2.1276595744680851</v>
      </c>
      <c r="M84" s="48">
        <v>0</v>
      </c>
      <c r="N84" s="48">
        <v>0</v>
      </c>
    </row>
    <row r="85" spans="1:14" ht="20.25" x14ac:dyDescent="0.25">
      <c r="A85" s="66" t="s">
        <v>826</v>
      </c>
      <c r="B85" s="23" t="s">
        <v>23</v>
      </c>
      <c r="C85" s="66" t="s">
        <v>163</v>
      </c>
      <c r="D85" s="66" t="s">
        <v>136</v>
      </c>
      <c r="E85" s="66" t="s">
        <v>164</v>
      </c>
      <c r="F85" s="97">
        <v>0.4</v>
      </c>
      <c r="G85" s="48">
        <v>0</v>
      </c>
      <c r="H85" s="48">
        <v>0</v>
      </c>
      <c r="I85" s="48">
        <v>0</v>
      </c>
      <c r="J85" s="48">
        <v>5.2631578947368416</v>
      </c>
      <c r="K85" s="48">
        <v>0</v>
      </c>
      <c r="L85" s="48">
        <v>2.1276595744680851</v>
      </c>
      <c r="M85" s="48">
        <v>0</v>
      </c>
      <c r="N85" s="48">
        <v>0</v>
      </c>
    </row>
    <row r="86" spans="1:14" ht="20.25" x14ac:dyDescent="0.25">
      <c r="A86" s="66" t="s">
        <v>827</v>
      </c>
      <c r="B86" s="23" t="s">
        <v>242</v>
      </c>
      <c r="C86" s="66" t="s">
        <v>163</v>
      </c>
      <c r="D86" s="66" t="s">
        <v>136</v>
      </c>
      <c r="E86" s="66" t="s">
        <v>164</v>
      </c>
      <c r="F86" s="97">
        <v>0.4</v>
      </c>
      <c r="G86" s="48">
        <v>0</v>
      </c>
      <c r="H86" s="48">
        <v>0</v>
      </c>
      <c r="I86" s="48">
        <v>0</v>
      </c>
      <c r="J86" s="48">
        <v>5.2631578947368416</v>
      </c>
      <c r="K86" s="48">
        <v>0</v>
      </c>
      <c r="L86" s="48">
        <v>2.1276595744680851</v>
      </c>
      <c r="M86" s="48">
        <v>0</v>
      </c>
      <c r="N86" s="48">
        <v>0</v>
      </c>
    </row>
    <row r="87" spans="1:14" ht="40.5" customHeight="1" x14ac:dyDescent="0.25">
      <c r="A87" s="66" t="s">
        <v>281</v>
      </c>
      <c r="B87" s="66" t="s">
        <v>275</v>
      </c>
      <c r="C87" s="66" t="s">
        <v>75</v>
      </c>
      <c r="D87" s="66" t="s">
        <v>239</v>
      </c>
      <c r="E87" s="66" t="s">
        <v>77</v>
      </c>
      <c r="F87" s="83">
        <v>473.92004800000052</v>
      </c>
      <c r="G87" s="47">
        <v>408.2016500000002</v>
      </c>
      <c r="H87" s="47">
        <v>8.1855629999999984</v>
      </c>
      <c r="I87" s="47">
        <v>18.533179000000001</v>
      </c>
      <c r="J87" s="47">
        <v>0.862904</v>
      </c>
      <c r="K87" s="47">
        <v>10.899299000000001</v>
      </c>
      <c r="L87" s="47">
        <v>15.257387</v>
      </c>
      <c r="M87" s="47">
        <v>3.2727559999999984</v>
      </c>
      <c r="N87" s="47">
        <v>8.7073099999999997</v>
      </c>
    </row>
    <row r="88" spans="1:14" ht="81" x14ac:dyDescent="0.25">
      <c r="A88" s="66" t="s">
        <v>828</v>
      </c>
      <c r="B88" s="66" t="s">
        <v>276</v>
      </c>
      <c r="C88" s="66" t="s">
        <v>75</v>
      </c>
      <c r="D88" s="66" t="s">
        <v>239</v>
      </c>
      <c r="E88" s="66" t="s">
        <v>77</v>
      </c>
      <c r="F88" s="90">
        <f>F89+F92+F93</f>
        <v>48.274883071999994</v>
      </c>
      <c r="G88" s="38">
        <f t="shared" ref="G88:N88" si="9">G89+G92+G93</f>
        <v>38.425895305000004</v>
      </c>
      <c r="H88" s="38">
        <f t="shared" si="9"/>
        <v>1.9964819460000001</v>
      </c>
      <c r="I88" s="38">
        <f t="shared" si="9"/>
        <v>1.024302577</v>
      </c>
      <c r="J88" s="38">
        <f t="shared" si="9"/>
        <v>0.47309799999999996</v>
      </c>
      <c r="K88" s="38">
        <f t="shared" si="9"/>
        <v>3.9027256230000003</v>
      </c>
      <c r="L88" s="38">
        <f t="shared" si="9"/>
        <v>1.119009621</v>
      </c>
      <c r="M88" s="38">
        <f t="shared" si="9"/>
        <v>1.1011520000000001</v>
      </c>
      <c r="N88" s="38">
        <f t="shared" si="9"/>
        <v>0.23221800000000001</v>
      </c>
    </row>
    <row r="89" spans="1:14" ht="20.25" customHeight="1" x14ac:dyDescent="0.25">
      <c r="A89" s="66" t="s">
        <v>290</v>
      </c>
      <c r="B89" s="23" t="s">
        <v>241</v>
      </c>
      <c r="C89" s="66" t="s">
        <v>75</v>
      </c>
      <c r="D89" s="66" t="s">
        <v>239</v>
      </c>
      <c r="E89" s="66" t="s">
        <v>77</v>
      </c>
      <c r="F89" s="93">
        <v>42.356732000000001</v>
      </c>
      <c r="G89" s="68">
        <v>35.486732000000003</v>
      </c>
      <c r="H89" s="68">
        <v>1.841531</v>
      </c>
      <c r="I89" s="68">
        <v>0.68007400000000007</v>
      </c>
      <c r="J89" s="68">
        <v>4.7219999999999998E-2</v>
      </c>
      <c r="K89" s="68">
        <v>2.688968</v>
      </c>
      <c r="L89" s="68">
        <v>0.48749900000000002</v>
      </c>
      <c r="M89" s="68">
        <v>0.92921500000000001</v>
      </c>
      <c r="N89" s="68">
        <v>0.195493</v>
      </c>
    </row>
    <row r="90" spans="1:14" ht="20.25" customHeight="1" x14ac:dyDescent="0.25">
      <c r="A90" s="66" t="s">
        <v>291</v>
      </c>
      <c r="B90" s="23" t="s">
        <v>19</v>
      </c>
      <c r="C90" s="66" t="s">
        <v>75</v>
      </c>
      <c r="D90" s="66" t="s">
        <v>239</v>
      </c>
      <c r="E90" s="66" t="s">
        <v>77</v>
      </c>
      <c r="F90" s="93">
        <v>24.974321000000003</v>
      </c>
      <c r="G90" s="68">
        <v>24.467172000000001</v>
      </c>
      <c r="H90" s="68">
        <v>0</v>
      </c>
      <c r="I90" s="68">
        <v>8.7418999999999997E-2</v>
      </c>
      <c r="J90" s="68">
        <v>0</v>
      </c>
      <c r="K90" s="68">
        <v>0.34173300000000001</v>
      </c>
      <c r="L90" s="68">
        <v>0</v>
      </c>
      <c r="M90" s="68">
        <v>7.7996999999999997E-2</v>
      </c>
      <c r="N90" s="68">
        <v>0</v>
      </c>
    </row>
    <row r="91" spans="1:14" ht="20.25" customHeight="1" x14ac:dyDescent="0.25">
      <c r="A91" s="66" t="s">
        <v>292</v>
      </c>
      <c r="B91" s="23" t="s">
        <v>21</v>
      </c>
      <c r="C91" s="66" t="s">
        <v>75</v>
      </c>
      <c r="D91" s="66" t="s">
        <v>239</v>
      </c>
      <c r="E91" s="66" t="s">
        <v>77</v>
      </c>
      <c r="F91" s="93">
        <v>17.382410999999998</v>
      </c>
      <c r="G91" s="68">
        <v>11.01956</v>
      </c>
      <c r="H91" s="68">
        <v>1.841531</v>
      </c>
      <c r="I91" s="68">
        <v>0.59265500000000004</v>
      </c>
      <c r="J91" s="68">
        <v>4.7219999999999998E-2</v>
      </c>
      <c r="K91" s="68">
        <v>2.347235</v>
      </c>
      <c r="L91" s="68">
        <v>0.48749900000000002</v>
      </c>
      <c r="M91" s="68">
        <v>0.85121800000000003</v>
      </c>
      <c r="N91" s="68">
        <v>0.195493</v>
      </c>
    </row>
    <row r="92" spans="1:14" ht="20.25" customHeight="1" x14ac:dyDescent="0.25">
      <c r="A92" s="66" t="s">
        <v>293</v>
      </c>
      <c r="B92" s="23" t="s">
        <v>27</v>
      </c>
      <c r="C92" s="66" t="s">
        <v>75</v>
      </c>
      <c r="D92" s="66" t="s">
        <v>239</v>
      </c>
      <c r="E92" s="66" t="s">
        <v>77</v>
      </c>
      <c r="F92" s="94">
        <v>2.6400409999999996</v>
      </c>
      <c r="G92" s="68">
        <v>1.282551</v>
      </c>
      <c r="H92" s="68">
        <v>0.14810499999999999</v>
      </c>
      <c r="I92" s="68">
        <v>0.19109200000000001</v>
      </c>
      <c r="J92" s="68">
        <v>0.41874299999999998</v>
      </c>
      <c r="K92" s="68">
        <v>0.37244899999999997</v>
      </c>
      <c r="L92" s="68">
        <v>6.7683999999999994E-2</v>
      </c>
      <c r="M92" s="68">
        <v>0.14538999999999999</v>
      </c>
      <c r="N92" s="68">
        <v>1.4027E-2</v>
      </c>
    </row>
    <row r="93" spans="1:14" ht="20.25" customHeight="1" x14ac:dyDescent="0.25">
      <c r="A93" s="66" t="s">
        <v>829</v>
      </c>
      <c r="B93" s="23" t="s">
        <v>277</v>
      </c>
      <c r="C93" s="66" t="s">
        <v>75</v>
      </c>
      <c r="D93" s="66" t="s">
        <v>239</v>
      </c>
      <c r="E93" s="66" t="s">
        <v>77</v>
      </c>
      <c r="F93" s="94">
        <f t="shared" ref="F93" si="10">SUM(G93:N93)</f>
        <v>3.278110072</v>
      </c>
      <c r="G93" s="58">
        <v>1.6566123049999999</v>
      </c>
      <c r="H93" s="58">
        <v>6.8459460000000003E-3</v>
      </c>
      <c r="I93" s="58">
        <v>0.153136577</v>
      </c>
      <c r="J93" s="58">
        <v>7.1349999999999998E-3</v>
      </c>
      <c r="K93" s="58">
        <v>0.84130862299999998</v>
      </c>
      <c r="L93" s="58">
        <v>0.56382662100000003</v>
      </c>
      <c r="M93" s="58">
        <v>2.6547000000000001E-2</v>
      </c>
      <c r="N93" s="58">
        <v>2.2697999999999999E-2</v>
      </c>
    </row>
    <row r="94" spans="1:14" ht="60.75" x14ac:dyDescent="0.25">
      <c r="A94" s="66" t="s">
        <v>296</v>
      </c>
      <c r="B94" s="66" t="s">
        <v>278</v>
      </c>
      <c r="C94" s="66" t="s">
        <v>163</v>
      </c>
      <c r="D94" s="66" t="s">
        <v>239</v>
      </c>
      <c r="E94" s="66" t="s">
        <v>77</v>
      </c>
      <c r="F94" s="83">
        <f>F95+F98</f>
        <v>34.007585999999996</v>
      </c>
      <c r="G94" s="47">
        <f t="shared" ref="G94:N94" si="11">G95+G98</f>
        <v>26.209006000000002</v>
      </c>
      <c r="H94" s="47">
        <f t="shared" si="11"/>
        <v>2.4408860000000003</v>
      </c>
      <c r="I94" s="47">
        <f t="shared" si="11"/>
        <v>1.3435630000000001</v>
      </c>
      <c r="J94" s="47">
        <f t="shared" si="11"/>
        <v>0.247254</v>
      </c>
      <c r="K94" s="47">
        <f t="shared" si="11"/>
        <v>1.7152660000000002</v>
      </c>
      <c r="L94" s="47">
        <f t="shared" si="11"/>
        <v>0.74967099999999998</v>
      </c>
      <c r="M94" s="47">
        <f t="shared" si="11"/>
        <v>1.0926790000000002</v>
      </c>
      <c r="N94" s="47">
        <f t="shared" si="11"/>
        <v>0.20926100000000003</v>
      </c>
    </row>
    <row r="95" spans="1:14" ht="20.25" customHeight="1" x14ac:dyDescent="0.25">
      <c r="A95" s="66" t="s">
        <v>830</v>
      </c>
      <c r="B95" s="23" t="s">
        <v>17</v>
      </c>
      <c r="C95" s="66" t="s">
        <v>163</v>
      </c>
      <c r="D95" s="66" t="s">
        <v>239</v>
      </c>
      <c r="E95" s="66" t="s">
        <v>77</v>
      </c>
      <c r="F95" s="94">
        <v>30.227260999999999</v>
      </c>
      <c r="G95" s="68">
        <v>23.974839000000003</v>
      </c>
      <c r="H95" s="68">
        <v>1.8833350000000002</v>
      </c>
      <c r="I95" s="68">
        <v>1.2463650000000002</v>
      </c>
      <c r="J95" s="68">
        <v>1.7047E-2</v>
      </c>
      <c r="K95" s="68">
        <v>1.3248690000000001</v>
      </c>
      <c r="L95" s="68">
        <v>0.587036</v>
      </c>
      <c r="M95" s="68">
        <v>0.99312300000000009</v>
      </c>
      <c r="N95" s="68">
        <v>0.20064700000000002</v>
      </c>
    </row>
    <row r="96" spans="1:14" ht="20.25" customHeight="1" x14ac:dyDescent="0.25">
      <c r="A96" s="66" t="s">
        <v>831</v>
      </c>
      <c r="B96" s="23" t="s">
        <v>19</v>
      </c>
      <c r="C96" s="66" t="s">
        <v>163</v>
      </c>
      <c r="D96" s="66" t="s">
        <v>239</v>
      </c>
      <c r="E96" s="66" t="s">
        <v>77</v>
      </c>
      <c r="F96" s="94">
        <v>14.902016</v>
      </c>
      <c r="G96" s="68">
        <v>14.635175</v>
      </c>
      <c r="H96" s="68">
        <v>2.4986999999999999E-2</v>
      </c>
      <c r="I96" s="68">
        <v>0.13641900000000001</v>
      </c>
      <c r="J96" s="68">
        <v>0</v>
      </c>
      <c r="K96" s="68">
        <v>0</v>
      </c>
      <c r="L96" s="68">
        <v>0</v>
      </c>
      <c r="M96" s="68">
        <v>9.5435000000000006E-2</v>
      </c>
      <c r="N96" s="68">
        <v>0.01</v>
      </c>
    </row>
    <row r="97" spans="1:14" ht="20.25" customHeight="1" x14ac:dyDescent="0.25">
      <c r="A97" s="66" t="s">
        <v>832</v>
      </c>
      <c r="B97" s="23" t="s">
        <v>21</v>
      </c>
      <c r="C97" s="66" t="s">
        <v>163</v>
      </c>
      <c r="D97" s="66" t="s">
        <v>239</v>
      </c>
      <c r="E97" s="66" t="s">
        <v>77</v>
      </c>
      <c r="F97" s="94">
        <v>15.325245000000001</v>
      </c>
      <c r="G97" s="68">
        <v>9.3396640000000009</v>
      </c>
      <c r="H97" s="68">
        <v>1.8583480000000001</v>
      </c>
      <c r="I97" s="68">
        <v>1.1099460000000001</v>
      </c>
      <c r="J97" s="68">
        <v>1.7047E-2</v>
      </c>
      <c r="K97" s="68">
        <v>1.3248690000000001</v>
      </c>
      <c r="L97" s="68">
        <v>0.587036</v>
      </c>
      <c r="M97" s="68">
        <v>0.89768800000000004</v>
      </c>
      <c r="N97" s="68">
        <v>0.19064700000000001</v>
      </c>
    </row>
    <row r="98" spans="1:14" ht="20.25" customHeight="1" x14ac:dyDescent="0.25">
      <c r="A98" s="66" t="s">
        <v>833</v>
      </c>
      <c r="B98" s="23" t="s">
        <v>27</v>
      </c>
      <c r="C98" s="66" t="s">
        <v>163</v>
      </c>
      <c r="D98" s="66" t="s">
        <v>239</v>
      </c>
      <c r="E98" s="66" t="s">
        <v>77</v>
      </c>
      <c r="F98" s="94">
        <v>3.7803250000000004</v>
      </c>
      <c r="G98" s="68">
        <v>2.2341669999999998</v>
      </c>
      <c r="H98" s="68">
        <v>0.55755100000000002</v>
      </c>
      <c r="I98" s="68">
        <v>9.7198000000000007E-2</v>
      </c>
      <c r="J98" s="68">
        <v>0.23020699999999999</v>
      </c>
      <c r="K98" s="68">
        <v>0.39039699999999999</v>
      </c>
      <c r="L98" s="68">
        <v>0.162635</v>
      </c>
      <c r="M98" s="68">
        <v>9.9556000000000006E-2</v>
      </c>
      <c r="N98" s="68">
        <v>8.6140000000000001E-3</v>
      </c>
    </row>
    <row r="99" spans="1:14" ht="20.25" x14ac:dyDescent="0.25">
      <c r="A99" s="141" t="s">
        <v>279</v>
      </c>
      <c r="B99" s="141"/>
      <c r="C99" s="141"/>
      <c r="D99" s="141"/>
      <c r="E99" s="141"/>
      <c r="F99" s="80"/>
      <c r="G99" s="66"/>
      <c r="H99" s="66"/>
      <c r="I99" s="66"/>
      <c r="J99" s="66"/>
      <c r="K99" s="66"/>
      <c r="L99" s="66"/>
      <c r="M99" s="66"/>
      <c r="N99" s="66"/>
    </row>
    <row r="100" spans="1:14" ht="20.25" x14ac:dyDescent="0.25">
      <c r="A100" s="141" t="s">
        <v>280</v>
      </c>
      <c r="B100" s="141"/>
      <c r="C100" s="141"/>
      <c r="D100" s="141"/>
      <c r="E100" s="141"/>
      <c r="F100" s="80"/>
      <c r="G100" s="66"/>
      <c r="H100" s="66"/>
      <c r="I100" s="66"/>
      <c r="J100" s="66"/>
      <c r="K100" s="66"/>
      <c r="L100" s="66"/>
      <c r="M100" s="66"/>
      <c r="N100" s="66"/>
    </row>
    <row r="101" spans="1:14" ht="40.5" customHeight="1" x14ac:dyDescent="0.25">
      <c r="A101" s="66" t="s">
        <v>834</v>
      </c>
      <c r="B101" s="66" t="s">
        <v>282</v>
      </c>
      <c r="C101" s="66" t="s">
        <v>75</v>
      </c>
      <c r="D101" s="66" t="s">
        <v>76</v>
      </c>
      <c r="E101" s="66" t="s">
        <v>77</v>
      </c>
      <c r="F101" s="82">
        <f>F106+F111</f>
        <v>6363128</v>
      </c>
      <c r="G101" s="14">
        <f t="shared" ref="G101:N101" si="12">G106+G111</f>
        <v>3225956</v>
      </c>
      <c r="H101" s="14">
        <f t="shared" si="12"/>
        <v>631784</v>
      </c>
      <c r="I101" s="14">
        <f t="shared" si="12"/>
        <v>327880</v>
      </c>
      <c r="J101" s="14">
        <f t="shared" si="12"/>
        <v>9321</v>
      </c>
      <c r="K101" s="14">
        <f t="shared" si="12"/>
        <v>629426</v>
      </c>
      <c r="L101" s="14">
        <f t="shared" si="12"/>
        <v>79154</v>
      </c>
      <c r="M101" s="14">
        <f t="shared" si="12"/>
        <v>1332233</v>
      </c>
      <c r="N101" s="14">
        <f t="shared" si="12"/>
        <v>127374</v>
      </c>
    </row>
    <row r="102" spans="1:14" ht="40.5" customHeight="1" x14ac:dyDescent="0.25">
      <c r="A102" s="66" t="s">
        <v>835</v>
      </c>
      <c r="B102" s="23" t="s">
        <v>283</v>
      </c>
      <c r="C102" s="66" t="s">
        <v>75</v>
      </c>
      <c r="D102" s="66" t="s">
        <v>76</v>
      </c>
      <c r="E102" s="66" t="s">
        <v>77</v>
      </c>
      <c r="F102" s="82">
        <f>F107+F112</f>
        <v>1576341</v>
      </c>
      <c r="G102" s="14">
        <f t="shared" ref="G102:N102" si="13">G107+G112</f>
        <v>780655</v>
      </c>
      <c r="H102" s="14">
        <f t="shared" si="13"/>
        <v>50911</v>
      </c>
      <c r="I102" s="14">
        <f t="shared" si="13"/>
        <v>36559</v>
      </c>
      <c r="J102" s="14">
        <f t="shared" si="13"/>
        <v>1146</v>
      </c>
      <c r="K102" s="14">
        <f t="shared" si="13"/>
        <v>33244</v>
      </c>
      <c r="L102" s="14">
        <f t="shared" si="13"/>
        <v>8470</v>
      </c>
      <c r="M102" s="14">
        <f t="shared" si="13"/>
        <v>664677</v>
      </c>
      <c r="N102" s="14">
        <f t="shared" si="13"/>
        <v>679</v>
      </c>
    </row>
    <row r="103" spans="1:14" ht="40.5" x14ac:dyDescent="0.25">
      <c r="A103" s="66" t="s">
        <v>836</v>
      </c>
      <c r="B103" s="23" t="s">
        <v>284</v>
      </c>
      <c r="C103" s="66" t="s">
        <v>75</v>
      </c>
      <c r="D103" s="66" t="s">
        <v>76</v>
      </c>
      <c r="E103" s="66" t="s">
        <v>77</v>
      </c>
      <c r="F103" s="82">
        <f>F108+F113</f>
        <v>2134203</v>
      </c>
      <c r="G103" s="14">
        <f t="shared" ref="G103:N103" si="14">G108+G113</f>
        <v>595429</v>
      </c>
      <c r="H103" s="14">
        <f t="shared" si="14"/>
        <v>364780</v>
      </c>
      <c r="I103" s="14">
        <f t="shared" si="14"/>
        <v>263079</v>
      </c>
      <c r="J103" s="14">
        <f t="shared" si="14"/>
        <v>6948</v>
      </c>
      <c r="K103" s="14">
        <f t="shared" si="14"/>
        <v>428892</v>
      </c>
      <c r="L103" s="14">
        <f t="shared" si="14"/>
        <v>53129</v>
      </c>
      <c r="M103" s="14">
        <f t="shared" si="14"/>
        <v>326087</v>
      </c>
      <c r="N103" s="14">
        <f t="shared" si="14"/>
        <v>95859</v>
      </c>
    </row>
    <row r="104" spans="1:14" ht="20.25" customHeight="1" x14ac:dyDescent="0.25">
      <c r="A104" s="66" t="s">
        <v>837</v>
      </c>
      <c r="B104" s="23" t="s">
        <v>285</v>
      </c>
      <c r="C104" s="66" t="s">
        <v>75</v>
      </c>
      <c r="D104" s="66" t="s">
        <v>76</v>
      </c>
      <c r="E104" s="66" t="s">
        <v>77</v>
      </c>
      <c r="F104" s="82">
        <f>F109+F114</f>
        <v>284807</v>
      </c>
      <c r="G104" s="14">
        <f t="shared" ref="G104:N104" si="15">G109+G114</f>
        <v>217799</v>
      </c>
      <c r="H104" s="14">
        <f t="shared" si="15"/>
        <v>1223</v>
      </c>
      <c r="I104" s="14">
        <f t="shared" si="15"/>
        <v>38</v>
      </c>
      <c r="J104" s="14">
        <f t="shared" si="15"/>
        <v>4</v>
      </c>
      <c r="K104" s="14">
        <f t="shared" si="15"/>
        <v>50557</v>
      </c>
      <c r="L104" s="14">
        <f t="shared" si="15"/>
        <v>2</v>
      </c>
      <c r="M104" s="14">
        <f t="shared" si="15"/>
        <v>15183</v>
      </c>
      <c r="N104" s="14">
        <f t="shared" si="15"/>
        <v>1</v>
      </c>
    </row>
    <row r="105" spans="1:14" ht="20.25" customHeight="1" x14ac:dyDescent="0.25">
      <c r="A105" s="66" t="s">
        <v>838</v>
      </c>
      <c r="B105" s="23" t="s">
        <v>286</v>
      </c>
      <c r="C105" s="66" t="s">
        <v>75</v>
      </c>
      <c r="D105" s="66" t="s">
        <v>76</v>
      </c>
      <c r="E105" s="66" t="s">
        <v>77</v>
      </c>
      <c r="F105" s="82">
        <f>F110+F115</f>
        <v>2367777</v>
      </c>
      <c r="G105" s="14">
        <f t="shared" ref="G105:N105" si="16">G110+G115</f>
        <v>1632073</v>
      </c>
      <c r="H105" s="14">
        <f t="shared" si="16"/>
        <v>214870</v>
      </c>
      <c r="I105" s="14">
        <f t="shared" si="16"/>
        <v>28204</v>
      </c>
      <c r="J105" s="14">
        <f t="shared" si="16"/>
        <v>1223</v>
      </c>
      <c r="K105" s="14">
        <f t="shared" si="16"/>
        <v>116733</v>
      </c>
      <c r="L105" s="14">
        <f t="shared" si="16"/>
        <v>17553</v>
      </c>
      <c r="M105" s="14">
        <f t="shared" si="16"/>
        <v>326286</v>
      </c>
      <c r="N105" s="14">
        <f t="shared" si="16"/>
        <v>30835</v>
      </c>
    </row>
    <row r="106" spans="1:14" ht="40.5" customHeight="1" x14ac:dyDescent="0.25">
      <c r="A106" s="66" t="s">
        <v>300</v>
      </c>
      <c r="B106" s="66" t="s">
        <v>287</v>
      </c>
      <c r="C106" s="66" t="s">
        <v>75</v>
      </c>
      <c r="D106" s="66" t="s">
        <v>76</v>
      </c>
      <c r="E106" s="66" t="s">
        <v>77</v>
      </c>
      <c r="F106" s="82">
        <v>2959121</v>
      </c>
      <c r="G106" s="14">
        <v>2396049</v>
      </c>
      <c r="H106" s="14">
        <v>37945</v>
      </c>
      <c r="I106" s="14">
        <v>49</v>
      </c>
      <c r="J106" s="14">
        <v>0</v>
      </c>
      <c r="K106" s="14">
        <v>169853</v>
      </c>
      <c r="L106" s="14">
        <v>0</v>
      </c>
      <c r="M106" s="14">
        <v>353189</v>
      </c>
      <c r="N106" s="14">
        <v>2036</v>
      </c>
    </row>
    <row r="107" spans="1:14" ht="40.5" customHeight="1" x14ac:dyDescent="0.25">
      <c r="A107" s="66" t="s">
        <v>303</v>
      </c>
      <c r="B107" s="23" t="s">
        <v>283</v>
      </c>
      <c r="C107" s="66" t="s">
        <v>75</v>
      </c>
      <c r="D107" s="66" t="s">
        <v>76</v>
      </c>
      <c r="E107" s="66" t="s">
        <v>77</v>
      </c>
      <c r="F107" s="82">
        <v>1102690</v>
      </c>
      <c r="G107" s="14">
        <v>734544</v>
      </c>
      <c r="H107" s="14">
        <v>24610</v>
      </c>
      <c r="I107" s="14">
        <v>0</v>
      </c>
      <c r="J107" s="14">
        <v>0</v>
      </c>
      <c r="K107" s="14">
        <v>4708</v>
      </c>
      <c r="L107" s="14">
        <v>0</v>
      </c>
      <c r="M107" s="14">
        <v>338828</v>
      </c>
      <c r="N107" s="14">
        <v>0</v>
      </c>
    </row>
    <row r="108" spans="1:14" ht="40.5" customHeight="1" x14ac:dyDescent="0.25">
      <c r="A108" s="66" t="s">
        <v>304</v>
      </c>
      <c r="B108" s="23" t="s">
        <v>284</v>
      </c>
      <c r="C108" s="66" t="s">
        <v>75</v>
      </c>
      <c r="D108" s="66" t="s">
        <v>76</v>
      </c>
      <c r="E108" s="66" t="s">
        <v>77</v>
      </c>
      <c r="F108" s="82">
        <v>282850</v>
      </c>
      <c r="G108" s="14">
        <v>108753</v>
      </c>
      <c r="H108" s="14">
        <v>11507</v>
      </c>
      <c r="I108" s="14">
        <v>0</v>
      </c>
      <c r="J108" s="14">
        <v>0</v>
      </c>
      <c r="K108" s="14">
        <v>161305</v>
      </c>
      <c r="L108" s="14">
        <v>0</v>
      </c>
      <c r="M108" s="14">
        <v>0</v>
      </c>
      <c r="N108" s="14">
        <v>1285</v>
      </c>
    </row>
    <row r="109" spans="1:14" ht="20.25" customHeight="1" x14ac:dyDescent="0.25">
      <c r="A109" s="66" t="s">
        <v>305</v>
      </c>
      <c r="B109" s="23" t="s">
        <v>285</v>
      </c>
      <c r="C109" s="66" t="s">
        <v>75</v>
      </c>
      <c r="D109" s="66" t="s">
        <v>76</v>
      </c>
      <c r="E109" s="66" t="s">
        <v>77</v>
      </c>
      <c r="F109" s="82">
        <v>205120</v>
      </c>
      <c r="G109" s="14">
        <v>190584</v>
      </c>
      <c r="H109" s="14">
        <v>177</v>
      </c>
      <c r="I109" s="14">
        <v>0</v>
      </c>
      <c r="J109" s="14">
        <v>0</v>
      </c>
      <c r="K109" s="14">
        <v>3</v>
      </c>
      <c r="L109" s="14">
        <v>0</v>
      </c>
      <c r="M109" s="14">
        <v>14356</v>
      </c>
      <c r="N109" s="14">
        <v>0</v>
      </c>
    </row>
    <row r="110" spans="1:14" ht="20.25" customHeight="1" x14ac:dyDescent="0.25">
      <c r="A110" s="66" t="s">
        <v>306</v>
      </c>
      <c r="B110" s="23" t="s">
        <v>286</v>
      </c>
      <c r="C110" s="66" t="s">
        <v>75</v>
      </c>
      <c r="D110" s="66" t="s">
        <v>76</v>
      </c>
      <c r="E110" s="66" t="s">
        <v>77</v>
      </c>
      <c r="F110" s="82">
        <v>1368461</v>
      </c>
      <c r="G110" s="14">
        <v>1362168</v>
      </c>
      <c r="H110" s="14">
        <v>1651</v>
      </c>
      <c r="I110" s="14">
        <v>49</v>
      </c>
      <c r="J110" s="14">
        <v>0</v>
      </c>
      <c r="K110" s="14">
        <v>3837</v>
      </c>
      <c r="L110" s="14">
        <v>0</v>
      </c>
      <c r="M110" s="14">
        <v>5</v>
      </c>
      <c r="N110" s="14">
        <v>751</v>
      </c>
    </row>
    <row r="111" spans="1:14" ht="40.5" customHeight="1" x14ac:dyDescent="0.25">
      <c r="A111" s="66" t="s">
        <v>301</v>
      </c>
      <c r="B111" s="66" t="s">
        <v>288</v>
      </c>
      <c r="C111" s="66" t="s">
        <v>75</v>
      </c>
      <c r="D111" s="66" t="s">
        <v>76</v>
      </c>
      <c r="E111" s="66" t="s">
        <v>77</v>
      </c>
      <c r="F111" s="82">
        <v>3404007</v>
      </c>
      <c r="G111" s="14">
        <v>829907</v>
      </c>
      <c r="H111" s="14">
        <v>593839</v>
      </c>
      <c r="I111" s="14">
        <v>327831</v>
      </c>
      <c r="J111" s="14">
        <v>9321</v>
      </c>
      <c r="K111" s="14">
        <v>459573</v>
      </c>
      <c r="L111" s="14">
        <v>79154</v>
      </c>
      <c r="M111" s="14">
        <v>979044</v>
      </c>
      <c r="N111" s="14">
        <v>125338</v>
      </c>
    </row>
    <row r="112" spans="1:14" ht="40.5" customHeight="1" x14ac:dyDescent="0.25">
      <c r="A112" s="66" t="s">
        <v>308</v>
      </c>
      <c r="B112" s="23" t="s">
        <v>283</v>
      </c>
      <c r="C112" s="66" t="s">
        <v>75</v>
      </c>
      <c r="D112" s="66" t="s">
        <v>76</v>
      </c>
      <c r="E112" s="66" t="s">
        <v>77</v>
      </c>
      <c r="F112" s="82">
        <v>473651</v>
      </c>
      <c r="G112" s="14">
        <v>46111</v>
      </c>
      <c r="H112" s="14">
        <v>26301</v>
      </c>
      <c r="I112" s="14">
        <v>36559</v>
      </c>
      <c r="J112" s="14">
        <v>1146</v>
      </c>
      <c r="K112" s="14">
        <v>28536</v>
      </c>
      <c r="L112" s="14">
        <v>8470</v>
      </c>
      <c r="M112" s="14">
        <v>325849</v>
      </c>
      <c r="N112" s="14">
        <v>679</v>
      </c>
    </row>
    <row r="113" spans="1:14" ht="40.5" customHeight="1" x14ac:dyDescent="0.25">
      <c r="A113" s="66" t="s">
        <v>309</v>
      </c>
      <c r="B113" s="23" t="s">
        <v>284</v>
      </c>
      <c r="C113" s="66" t="s">
        <v>75</v>
      </c>
      <c r="D113" s="66" t="s">
        <v>76</v>
      </c>
      <c r="E113" s="66" t="s">
        <v>77</v>
      </c>
      <c r="F113" s="82">
        <v>1851353</v>
      </c>
      <c r="G113" s="14">
        <v>486676</v>
      </c>
      <c r="H113" s="14">
        <v>353273</v>
      </c>
      <c r="I113" s="14">
        <v>263079</v>
      </c>
      <c r="J113" s="14">
        <v>6948</v>
      </c>
      <c r="K113" s="14">
        <v>267587</v>
      </c>
      <c r="L113" s="14">
        <v>53129</v>
      </c>
      <c r="M113" s="14">
        <v>326087</v>
      </c>
      <c r="N113" s="14">
        <v>94574</v>
      </c>
    </row>
    <row r="114" spans="1:14" ht="20.25" customHeight="1" x14ac:dyDescent="0.25">
      <c r="A114" s="66" t="s">
        <v>310</v>
      </c>
      <c r="B114" s="23" t="s">
        <v>285</v>
      </c>
      <c r="C114" s="66" t="s">
        <v>75</v>
      </c>
      <c r="D114" s="66" t="s">
        <v>76</v>
      </c>
      <c r="E114" s="66" t="s">
        <v>77</v>
      </c>
      <c r="F114" s="82">
        <v>79687</v>
      </c>
      <c r="G114" s="14">
        <v>27215</v>
      </c>
      <c r="H114" s="14">
        <v>1046</v>
      </c>
      <c r="I114" s="14">
        <v>38</v>
      </c>
      <c r="J114" s="14">
        <v>4</v>
      </c>
      <c r="K114" s="14">
        <v>50554</v>
      </c>
      <c r="L114" s="14">
        <v>2</v>
      </c>
      <c r="M114" s="14">
        <v>827</v>
      </c>
      <c r="N114" s="14">
        <v>1</v>
      </c>
    </row>
    <row r="115" spans="1:14" ht="20.25" customHeight="1" x14ac:dyDescent="0.25">
      <c r="A115" s="66" t="s">
        <v>311</v>
      </c>
      <c r="B115" s="23" t="s">
        <v>286</v>
      </c>
      <c r="C115" s="66" t="s">
        <v>75</v>
      </c>
      <c r="D115" s="66" t="s">
        <v>76</v>
      </c>
      <c r="E115" s="66" t="s">
        <v>77</v>
      </c>
      <c r="F115" s="82">
        <v>999316</v>
      </c>
      <c r="G115" s="14">
        <v>269905</v>
      </c>
      <c r="H115" s="14">
        <v>213219</v>
      </c>
      <c r="I115" s="14">
        <v>28155</v>
      </c>
      <c r="J115" s="14">
        <v>1223</v>
      </c>
      <c r="K115" s="14">
        <v>112896</v>
      </c>
      <c r="L115" s="14">
        <v>17553</v>
      </c>
      <c r="M115" s="14">
        <v>326281</v>
      </c>
      <c r="N115" s="14">
        <v>30084</v>
      </c>
    </row>
    <row r="116" spans="1:14" ht="60.75" x14ac:dyDescent="0.25">
      <c r="A116" s="66" t="s">
        <v>839</v>
      </c>
      <c r="B116" s="66" t="s">
        <v>289</v>
      </c>
      <c r="C116" s="66" t="s">
        <v>75</v>
      </c>
      <c r="D116" s="66" t="s">
        <v>76</v>
      </c>
      <c r="E116" s="66" t="s">
        <v>77</v>
      </c>
      <c r="F116" s="82">
        <f>F117+F122+F123</f>
        <v>11118844</v>
      </c>
      <c r="G116" s="14">
        <f t="shared" ref="G116:N116" si="17">G117+G122+G123</f>
        <v>4446472</v>
      </c>
      <c r="H116" s="14">
        <f t="shared" si="17"/>
        <v>1698776</v>
      </c>
      <c r="I116" s="14">
        <f t="shared" si="17"/>
        <v>851765</v>
      </c>
      <c r="J116" s="14">
        <f t="shared" si="17"/>
        <v>43120</v>
      </c>
      <c r="K116" s="14">
        <f t="shared" si="17"/>
        <v>1092719</v>
      </c>
      <c r="L116" s="14">
        <f t="shared" si="17"/>
        <v>690332</v>
      </c>
      <c r="M116" s="14">
        <f t="shared" si="17"/>
        <v>1965486</v>
      </c>
      <c r="N116" s="14">
        <f t="shared" si="17"/>
        <v>330174</v>
      </c>
    </row>
    <row r="117" spans="1:14" ht="20.45" customHeight="1" x14ac:dyDescent="0.25">
      <c r="A117" s="66" t="s">
        <v>840</v>
      </c>
      <c r="B117" s="23" t="s">
        <v>17</v>
      </c>
      <c r="C117" s="66" t="s">
        <v>75</v>
      </c>
      <c r="D117" s="66" t="s">
        <v>76</v>
      </c>
      <c r="E117" s="66" t="s">
        <v>77</v>
      </c>
      <c r="F117" s="82">
        <f>F124+F129</f>
        <v>6528677</v>
      </c>
      <c r="G117" s="14">
        <f t="shared" ref="G117:N117" si="18">G124+G129</f>
        <v>3294074</v>
      </c>
      <c r="H117" s="14">
        <f t="shared" si="18"/>
        <v>638090</v>
      </c>
      <c r="I117" s="14">
        <f t="shared" si="18"/>
        <v>329714</v>
      </c>
      <c r="J117" s="14">
        <f t="shared" si="18"/>
        <v>9345</v>
      </c>
      <c r="K117" s="14">
        <f t="shared" si="18"/>
        <v>584361</v>
      </c>
      <c r="L117" s="14">
        <f t="shared" si="18"/>
        <v>79809</v>
      </c>
      <c r="M117" s="14">
        <f t="shared" si="18"/>
        <v>1450333</v>
      </c>
      <c r="N117" s="14">
        <f t="shared" si="18"/>
        <v>142951</v>
      </c>
    </row>
    <row r="118" spans="1:14" ht="40.5" x14ac:dyDescent="0.25">
      <c r="A118" s="66" t="s">
        <v>841</v>
      </c>
      <c r="B118" s="23" t="s">
        <v>283</v>
      </c>
      <c r="C118" s="66" t="s">
        <v>75</v>
      </c>
      <c r="D118" s="66" t="s">
        <v>76</v>
      </c>
      <c r="E118" s="66" t="s">
        <v>77</v>
      </c>
      <c r="F118" s="82">
        <f t="shared" ref="F118:N121" si="19">F125+F130</f>
        <v>1603885</v>
      </c>
      <c r="G118" s="14">
        <f t="shared" si="19"/>
        <v>783612</v>
      </c>
      <c r="H118" s="14">
        <f t="shared" si="19"/>
        <v>54089</v>
      </c>
      <c r="I118" s="14">
        <f t="shared" si="19"/>
        <v>36559</v>
      </c>
      <c r="J118" s="14">
        <f t="shared" si="19"/>
        <v>1146</v>
      </c>
      <c r="K118" s="14">
        <f t="shared" si="19"/>
        <v>33244</v>
      </c>
      <c r="L118" s="14">
        <f t="shared" si="19"/>
        <v>8470</v>
      </c>
      <c r="M118" s="14">
        <f t="shared" si="19"/>
        <v>686010</v>
      </c>
      <c r="N118" s="14">
        <f t="shared" si="19"/>
        <v>755</v>
      </c>
    </row>
    <row r="119" spans="1:14" ht="40.5" x14ac:dyDescent="0.25">
      <c r="A119" s="66" t="s">
        <v>842</v>
      </c>
      <c r="B119" s="23" t="s">
        <v>284</v>
      </c>
      <c r="C119" s="66" t="s">
        <v>75</v>
      </c>
      <c r="D119" s="66" t="s">
        <v>76</v>
      </c>
      <c r="E119" s="66" t="s">
        <v>77</v>
      </c>
      <c r="F119" s="82">
        <f t="shared" si="19"/>
        <v>2157721</v>
      </c>
      <c r="G119" s="14">
        <f t="shared" si="19"/>
        <v>591105</v>
      </c>
      <c r="H119" s="14">
        <f t="shared" si="19"/>
        <v>366642</v>
      </c>
      <c r="I119" s="14">
        <f t="shared" si="19"/>
        <v>264667</v>
      </c>
      <c r="J119" s="14">
        <f t="shared" si="19"/>
        <v>7063</v>
      </c>
      <c r="K119" s="14">
        <f t="shared" si="19"/>
        <v>436336</v>
      </c>
      <c r="L119" s="14">
        <f t="shared" si="19"/>
        <v>52506</v>
      </c>
      <c r="M119" s="14">
        <f t="shared" si="19"/>
        <v>330496</v>
      </c>
      <c r="N119" s="14">
        <f t="shared" si="19"/>
        <v>108906</v>
      </c>
    </row>
    <row r="120" spans="1:14" ht="20.25" customHeight="1" x14ac:dyDescent="0.25">
      <c r="A120" s="66" t="s">
        <v>843</v>
      </c>
      <c r="B120" s="23" t="s">
        <v>285</v>
      </c>
      <c r="C120" s="66" t="s">
        <v>75</v>
      </c>
      <c r="D120" s="66" t="s">
        <v>76</v>
      </c>
      <c r="E120" s="66" t="s">
        <v>77</v>
      </c>
      <c r="F120" s="82">
        <f t="shared" si="19"/>
        <v>237073</v>
      </c>
      <c r="G120" s="14">
        <f t="shared" si="19"/>
        <v>220609</v>
      </c>
      <c r="H120" s="14">
        <f t="shared" si="19"/>
        <v>1224</v>
      </c>
      <c r="I120" s="14">
        <f t="shared" si="19"/>
        <v>38</v>
      </c>
      <c r="J120" s="14">
        <f t="shared" si="19"/>
        <v>4</v>
      </c>
      <c r="K120" s="14">
        <f t="shared" si="19"/>
        <v>12</v>
      </c>
      <c r="L120" s="14">
        <f t="shared" si="19"/>
        <v>2</v>
      </c>
      <c r="M120" s="14">
        <f t="shared" si="19"/>
        <v>15183</v>
      </c>
      <c r="N120" s="14">
        <f t="shared" si="19"/>
        <v>1</v>
      </c>
    </row>
    <row r="121" spans="1:14" ht="20.25" customHeight="1" x14ac:dyDescent="0.25">
      <c r="A121" s="66" t="s">
        <v>844</v>
      </c>
      <c r="B121" s="23" t="s">
        <v>286</v>
      </c>
      <c r="C121" s="66" t="s">
        <v>75</v>
      </c>
      <c r="D121" s="66" t="s">
        <v>76</v>
      </c>
      <c r="E121" s="66" t="s">
        <v>77</v>
      </c>
      <c r="F121" s="82">
        <f t="shared" si="19"/>
        <v>2529998</v>
      </c>
      <c r="G121" s="14">
        <f t="shared" si="19"/>
        <v>1698748</v>
      </c>
      <c r="H121" s="14">
        <f t="shared" si="19"/>
        <v>216135</v>
      </c>
      <c r="I121" s="14">
        <f t="shared" si="19"/>
        <v>28450</v>
      </c>
      <c r="J121" s="14">
        <f t="shared" si="19"/>
        <v>1132</v>
      </c>
      <c r="K121" s="14">
        <f t="shared" si="19"/>
        <v>114769</v>
      </c>
      <c r="L121" s="14">
        <f t="shared" si="19"/>
        <v>18831</v>
      </c>
      <c r="M121" s="14">
        <f t="shared" si="19"/>
        <v>418644</v>
      </c>
      <c r="N121" s="14">
        <f t="shared" si="19"/>
        <v>33289</v>
      </c>
    </row>
    <row r="122" spans="1:14" ht="20.25" customHeight="1" x14ac:dyDescent="0.25">
      <c r="A122" s="66" t="s">
        <v>845</v>
      </c>
      <c r="B122" s="23" t="s">
        <v>27</v>
      </c>
      <c r="C122" s="66" t="s">
        <v>75</v>
      </c>
      <c r="D122" s="66" t="s">
        <v>76</v>
      </c>
      <c r="E122" s="66" t="s">
        <v>77</v>
      </c>
      <c r="F122" s="82">
        <v>459530</v>
      </c>
      <c r="G122" s="14">
        <v>29814</v>
      </c>
      <c r="H122" s="14">
        <v>69353</v>
      </c>
      <c r="I122" s="14">
        <v>41364</v>
      </c>
      <c r="J122" s="14">
        <v>9242</v>
      </c>
      <c r="K122" s="14">
        <v>117606</v>
      </c>
      <c r="L122" s="14">
        <v>57648</v>
      </c>
      <c r="M122" s="14">
        <v>112722</v>
      </c>
      <c r="N122" s="14">
        <v>21781</v>
      </c>
    </row>
    <row r="123" spans="1:14" ht="20.25" customHeight="1" x14ac:dyDescent="0.25">
      <c r="A123" s="66" t="s">
        <v>846</v>
      </c>
      <c r="B123" s="23" t="s">
        <v>298</v>
      </c>
      <c r="C123" s="66" t="s">
        <v>75</v>
      </c>
      <c r="D123" s="66" t="s">
        <v>76</v>
      </c>
      <c r="E123" s="66" t="s">
        <v>77</v>
      </c>
      <c r="F123" s="82">
        <f t="shared" ref="F123" si="20">SUM(G123:N123)</f>
        <v>4130637</v>
      </c>
      <c r="G123" s="14">
        <v>1122584</v>
      </c>
      <c r="H123" s="14">
        <v>991333</v>
      </c>
      <c r="I123" s="14">
        <v>480687</v>
      </c>
      <c r="J123" s="14">
        <v>24533</v>
      </c>
      <c r="K123" s="14">
        <v>390752</v>
      </c>
      <c r="L123" s="14">
        <v>552875</v>
      </c>
      <c r="M123" s="14">
        <v>402431</v>
      </c>
      <c r="N123" s="14">
        <v>165442</v>
      </c>
    </row>
    <row r="124" spans="1:14" ht="40.5" customHeight="1" x14ac:dyDescent="0.25">
      <c r="A124" s="66" t="s">
        <v>847</v>
      </c>
      <c r="B124" s="66" t="s">
        <v>294</v>
      </c>
      <c r="C124" s="66" t="s">
        <v>75</v>
      </c>
      <c r="D124" s="66" t="s">
        <v>76</v>
      </c>
      <c r="E124" s="66" t="s">
        <v>77</v>
      </c>
      <c r="F124" s="82">
        <v>3047325</v>
      </c>
      <c r="G124" s="14">
        <v>2459759</v>
      </c>
      <c r="H124" s="14">
        <v>41085</v>
      </c>
      <c r="I124" s="14">
        <v>67</v>
      </c>
      <c r="J124" s="14">
        <v>0</v>
      </c>
      <c r="K124" s="14">
        <v>169910</v>
      </c>
      <c r="L124" s="14">
        <v>0</v>
      </c>
      <c r="M124" s="14">
        <v>374466</v>
      </c>
      <c r="N124" s="14">
        <v>2038</v>
      </c>
    </row>
    <row r="125" spans="1:14" ht="40.5" customHeight="1" x14ac:dyDescent="0.25">
      <c r="A125" s="66" t="s">
        <v>314</v>
      </c>
      <c r="B125" s="23" t="s">
        <v>283</v>
      </c>
      <c r="C125" s="66" t="s">
        <v>75</v>
      </c>
      <c r="D125" s="66" t="s">
        <v>76</v>
      </c>
      <c r="E125" s="66" t="s">
        <v>77</v>
      </c>
      <c r="F125" s="82">
        <v>1130062</v>
      </c>
      <c r="G125" s="14">
        <v>737500</v>
      </c>
      <c r="H125" s="14">
        <v>27750</v>
      </c>
      <c r="I125" s="14">
        <v>0</v>
      </c>
      <c r="J125" s="14">
        <v>0</v>
      </c>
      <c r="K125" s="14">
        <v>4708</v>
      </c>
      <c r="L125" s="14">
        <v>0</v>
      </c>
      <c r="M125" s="14">
        <v>360104</v>
      </c>
      <c r="N125" s="14">
        <v>0</v>
      </c>
    </row>
    <row r="126" spans="1:14" ht="40.5" customHeight="1" x14ac:dyDescent="0.25">
      <c r="A126" s="66" t="s">
        <v>848</v>
      </c>
      <c r="B126" s="23" t="s">
        <v>284</v>
      </c>
      <c r="C126" s="66" t="s">
        <v>75</v>
      </c>
      <c r="D126" s="66" t="s">
        <v>76</v>
      </c>
      <c r="E126" s="66" t="s">
        <v>77</v>
      </c>
      <c r="F126" s="82">
        <v>282919</v>
      </c>
      <c r="G126" s="14">
        <v>108786</v>
      </c>
      <c r="H126" s="14">
        <v>11507</v>
      </c>
      <c r="I126" s="14">
        <v>0</v>
      </c>
      <c r="J126" s="14">
        <v>0</v>
      </c>
      <c r="K126" s="14">
        <v>161340</v>
      </c>
      <c r="L126" s="14">
        <v>0</v>
      </c>
      <c r="M126" s="14">
        <v>0</v>
      </c>
      <c r="N126" s="14">
        <v>1286</v>
      </c>
    </row>
    <row r="127" spans="1:14" ht="20.25" customHeight="1" x14ac:dyDescent="0.25">
      <c r="A127" s="66" t="s">
        <v>849</v>
      </c>
      <c r="B127" s="23" t="s">
        <v>285</v>
      </c>
      <c r="C127" s="66" t="s">
        <v>75</v>
      </c>
      <c r="D127" s="66" t="s">
        <v>76</v>
      </c>
      <c r="E127" s="66" t="s">
        <v>77</v>
      </c>
      <c r="F127" s="82">
        <v>207560</v>
      </c>
      <c r="G127" s="14">
        <v>193024</v>
      </c>
      <c r="H127" s="14">
        <v>177</v>
      </c>
      <c r="I127" s="14">
        <v>0</v>
      </c>
      <c r="J127" s="14">
        <v>0</v>
      </c>
      <c r="K127" s="14">
        <v>3</v>
      </c>
      <c r="L127" s="14">
        <v>0</v>
      </c>
      <c r="M127" s="14">
        <v>14356</v>
      </c>
      <c r="N127" s="14">
        <v>0</v>
      </c>
    </row>
    <row r="128" spans="1:14" ht="20.25" customHeight="1" x14ac:dyDescent="0.25">
      <c r="A128" s="66" t="s">
        <v>850</v>
      </c>
      <c r="B128" s="23" t="s">
        <v>286</v>
      </c>
      <c r="C128" s="66" t="s">
        <v>75</v>
      </c>
      <c r="D128" s="66" t="s">
        <v>76</v>
      </c>
      <c r="E128" s="66" t="s">
        <v>77</v>
      </c>
      <c r="F128" s="82">
        <v>1426784</v>
      </c>
      <c r="G128" s="14">
        <v>1420449</v>
      </c>
      <c r="H128" s="14">
        <v>1651</v>
      </c>
      <c r="I128" s="14">
        <v>67</v>
      </c>
      <c r="J128" s="14">
        <v>0</v>
      </c>
      <c r="K128" s="14">
        <v>3859</v>
      </c>
      <c r="L128" s="14">
        <v>0</v>
      </c>
      <c r="M128" s="14">
        <v>6</v>
      </c>
      <c r="N128" s="14">
        <v>752</v>
      </c>
    </row>
    <row r="129" spans="1:14" ht="40.5" customHeight="1" x14ac:dyDescent="0.25">
      <c r="A129" s="66" t="s">
        <v>851</v>
      </c>
      <c r="B129" s="66" t="s">
        <v>295</v>
      </c>
      <c r="C129" s="66" t="s">
        <v>75</v>
      </c>
      <c r="D129" s="66" t="s">
        <v>76</v>
      </c>
      <c r="E129" s="66" t="s">
        <v>77</v>
      </c>
      <c r="F129" s="82">
        <v>3481352</v>
      </c>
      <c r="G129" s="14">
        <v>834315</v>
      </c>
      <c r="H129" s="14">
        <v>597005</v>
      </c>
      <c r="I129" s="14">
        <v>329647</v>
      </c>
      <c r="J129" s="14">
        <v>9345</v>
      </c>
      <c r="K129" s="14">
        <v>414451</v>
      </c>
      <c r="L129" s="14">
        <v>79809</v>
      </c>
      <c r="M129" s="14">
        <v>1075867</v>
      </c>
      <c r="N129" s="14">
        <v>140913</v>
      </c>
    </row>
    <row r="130" spans="1:14" ht="40.5" x14ac:dyDescent="0.25">
      <c r="A130" s="66" t="s">
        <v>852</v>
      </c>
      <c r="B130" s="23" t="s">
        <v>283</v>
      </c>
      <c r="C130" s="66" t="s">
        <v>75</v>
      </c>
      <c r="D130" s="66" t="s">
        <v>76</v>
      </c>
      <c r="E130" s="66" t="s">
        <v>77</v>
      </c>
      <c r="F130" s="82">
        <v>473823</v>
      </c>
      <c r="G130" s="14">
        <v>46112</v>
      </c>
      <c r="H130" s="14">
        <v>26339</v>
      </c>
      <c r="I130" s="14">
        <v>36559</v>
      </c>
      <c r="J130" s="14">
        <v>1146</v>
      </c>
      <c r="K130" s="14">
        <v>28536</v>
      </c>
      <c r="L130" s="14">
        <v>8470</v>
      </c>
      <c r="M130" s="14">
        <v>325906</v>
      </c>
      <c r="N130" s="14">
        <v>755</v>
      </c>
    </row>
    <row r="131" spans="1:14" ht="40.5" x14ac:dyDescent="0.25">
      <c r="A131" s="66" t="s">
        <v>853</v>
      </c>
      <c r="B131" s="23" t="s">
        <v>284</v>
      </c>
      <c r="C131" s="66" t="s">
        <v>75</v>
      </c>
      <c r="D131" s="66" t="s">
        <v>76</v>
      </c>
      <c r="E131" s="66" t="s">
        <v>77</v>
      </c>
      <c r="F131" s="82">
        <v>1874802</v>
      </c>
      <c r="G131" s="14">
        <v>482319</v>
      </c>
      <c r="H131" s="14">
        <v>355135</v>
      </c>
      <c r="I131" s="14">
        <v>264667</v>
      </c>
      <c r="J131" s="14">
        <v>7063</v>
      </c>
      <c r="K131" s="14">
        <v>274996</v>
      </c>
      <c r="L131" s="14">
        <v>52506</v>
      </c>
      <c r="M131" s="14">
        <v>330496</v>
      </c>
      <c r="N131" s="14">
        <v>107620</v>
      </c>
    </row>
    <row r="132" spans="1:14" ht="20.25" customHeight="1" x14ac:dyDescent="0.25">
      <c r="A132" s="66" t="s">
        <v>854</v>
      </c>
      <c r="B132" s="23" t="s">
        <v>285</v>
      </c>
      <c r="C132" s="66" t="s">
        <v>75</v>
      </c>
      <c r="D132" s="66" t="s">
        <v>76</v>
      </c>
      <c r="E132" s="66" t="s">
        <v>77</v>
      </c>
      <c r="F132" s="82">
        <v>29513</v>
      </c>
      <c r="G132" s="14">
        <v>27585</v>
      </c>
      <c r="H132" s="14">
        <v>1047</v>
      </c>
      <c r="I132" s="14">
        <v>38</v>
      </c>
      <c r="J132" s="14">
        <v>4</v>
      </c>
      <c r="K132" s="14">
        <v>9</v>
      </c>
      <c r="L132" s="14">
        <v>2</v>
      </c>
      <c r="M132" s="14">
        <v>827</v>
      </c>
      <c r="N132" s="14">
        <v>1</v>
      </c>
    </row>
    <row r="133" spans="1:14" ht="20.25" customHeight="1" x14ac:dyDescent="0.25">
      <c r="A133" s="66" t="s">
        <v>321</v>
      </c>
      <c r="B133" s="23" t="s">
        <v>286</v>
      </c>
      <c r="C133" s="66" t="s">
        <v>75</v>
      </c>
      <c r="D133" s="66" t="s">
        <v>76</v>
      </c>
      <c r="E133" s="66" t="s">
        <v>77</v>
      </c>
      <c r="F133" s="82">
        <v>1103214</v>
      </c>
      <c r="G133" s="14">
        <v>278299</v>
      </c>
      <c r="H133" s="14">
        <v>214484</v>
      </c>
      <c r="I133" s="14">
        <v>28383</v>
      </c>
      <c r="J133" s="14">
        <v>1132</v>
      </c>
      <c r="K133" s="14">
        <v>110910</v>
      </c>
      <c r="L133" s="14">
        <v>18831</v>
      </c>
      <c r="M133" s="14">
        <v>418638</v>
      </c>
      <c r="N133" s="14">
        <v>32537</v>
      </c>
    </row>
    <row r="134" spans="1:14" ht="60.75" x14ac:dyDescent="0.25">
      <c r="A134" s="19" t="s">
        <v>855</v>
      </c>
      <c r="B134" s="66" t="s">
        <v>297</v>
      </c>
      <c r="C134" s="66" t="s">
        <v>75</v>
      </c>
      <c r="D134" s="66" t="s">
        <v>136</v>
      </c>
      <c r="E134" s="66" t="s">
        <v>164</v>
      </c>
      <c r="F134" s="91">
        <v>26.75</v>
      </c>
      <c r="G134" s="48">
        <v>17.194570135746606</v>
      </c>
      <c r="H134" s="48">
        <v>27.027027027027028</v>
      </c>
      <c r="I134" s="48">
        <v>30.285714285714288</v>
      </c>
      <c r="J134" s="48">
        <v>22.093023255813954</v>
      </c>
      <c r="K134" s="48">
        <v>32.835820895522389</v>
      </c>
      <c r="L134" s="48">
        <v>28.671328671328673</v>
      </c>
      <c r="M134" s="48">
        <v>34.123222748815166</v>
      </c>
      <c r="N134" s="48">
        <v>28.333333333333332</v>
      </c>
    </row>
    <row r="135" spans="1:14" ht="20.25" customHeight="1" x14ac:dyDescent="0.25">
      <c r="A135" s="66" t="s">
        <v>856</v>
      </c>
      <c r="B135" s="66" t="s">
        <v>13</v>
      </c>
      <c r="C135" s="66" t="s">
        <v>75</v>
      </c>
      <c r="D135" s="66" t="s">
        <v>136</v>
      </c>
      <c r="E135" s="66" t="s">
        <v>164</v>
      </c>
      <c r="F135" s="91">
        <v>25.5625</v>
      </c>
      <c r="G135" s="48">
        <v>16.515837104072396</v>
      </c>
      <c r="H135" s="48">
        <v>27.027027027027028</v>
      </c>
      <c r="I135" s="48">
        <v>28.000000000000004</v>
      </c>
      <c r="J135" s="48">
        <v>19.767441860465116</v>
      </c>
      <c r="K135" s="48">
        <v>31.343283582089555</v>
      </c>
      <c r="L135" s="48">
        <v>26.573426573426573</v>
      </c>
      <c r="M135" s="48">
        <v>33.175355450236964</v>
      </c>
      <c r="N135" s="48">
        <v>28.333333333333332</v>
      </c>
    </row>
    <row r="136" spans="1:14" ht="20.25" customHeight="1" x14ac:dyDescent="0.25">
      <c r="A136" s="66" t="s">
        <v>857</v>
      </c>
      <c r="B136" s="66" t="s">
        <v>15</v>
      </c>
      <c r="C136" s="66" t="s">
        <v>75</v>
      </c>
      <c r="D136" s="66" t="s">
        <v>136</v>
      </c>
      <c r="E136" s="66" t="s">
        <v>164</v>
      </c>
      <c r="F136" s="91">
        <v>2.8125</v>
      </c>
      <c r="G136" s="48">
        <v>1.5837104072398189</v>
      </c>
      <c r="H136" s="48">
        <v>0</v>
      </c>
      <c r="I136" s="48">
        <v>5.7142857142857144</v>
      </c>
      <c r="J136" s="48">
        <v>4.6511627906976747</v>
      </c>
      <c r="K136" s="48">
        <v>4.1791044776119408</v>
      </c>
      <c r="L136" s="48">
        <v>2.0979020979020979</v>
      </c>
      <c r="M136" s="48">
        <v>3.3175355450236967</v>
      </c>
      <c r="N136" s="48">
        <v>0</v>
      </c>
    </row>
    <row r="137" spans="1:14" ht="20.25" customHeight="1" x14ac:dyDescent="0.25">
      <c r="A137" s="66" t="s">
        <v>858</v>
      </c>
      <c r="B137" s="23" t="s">
        <v>17</v>
      </c>
      <c r="C137" s="66" t="s">
        <v>75</v>
      </c>
      <c r="D137" s="66" t="s">
        <v>136</v>
      </c>
      <c r="E137" s="66" t="s">
        <v>164</v>
      </c>
      <c r="F137" s="92">
        <v>1.1875</v>
      </c>
      <c r="G137" s="48">
        <v>0.67873303167420818</v>
      </c>
      <c r="H137" s="48">
        <v>0</v>
      </c>
      <c r="I137" s="48">
        <v>2.8571428571428572</v>
      </c>
      <c r="J137" s="48">
        <v>1.1627906976744187</v>
      </c>
      <c r="K137" s="48">
        <v>1.1940298507462688</v>
      </c>
      <c r="L137" s="48">
        <v>1.3986013986013985</v>
      </c>
      <c r="M137" s="48">
        <v>1.8957345971563981</v>
      </c>
      <c r="N137" s="48">
        <v>0</v>
      </c>
    </row>
    <row r="138" spans="1:14" ht="20.25" customHeight="1" x14ac:dyDescent="0.25">
      <c r="A138" s="66" t="s">
        <v>859</v>
      </c>
      <c r="B138" s="23" t="s">
        <v>23</v>
      </c>
      <c r="C138" s="66" t="s">
        <v>75</v>
      </c>
      <c r="D138" s="66" t="s">
        <v>136</v>
      </c>
      <c r="E138" s="66" t="s">
        <v>164</v>
      </c>
      <c r="F138" s="92">
        <v>0.43750000000000006</v>
      </c>
      <c r="G138" s="48">
        <v>0.67873303167420818</v>
      </c>
      <c r="H138" s="48">
        <v>0</v>
      </c>
      <c r="I138" s="48">
        <v>0.5714285714285714</v>
      </c>
      <c r="J138" s="48">
        <v>0</v>
      </c>
      <c r="K138" s="48">
        <v>0.59701492537313439</v>
      </c>
      <c r="L138" s="48">
        <v>0</v>
      </c>
      <c r="M138" s="48">
        <v>0.47393364928909953</v>
      </c>
      <c r="N138" s="48">
        <v>0</v>
      </c>
    </row>
    <row r="139" spans="1:14" ht="20.25" customHeight="1" x14ac:dyDescent="0.25">
      <c r="A139" s="66" t="s">
        <v>860</v>
      </c>
      <c r="B139" s="23" t="s">
        <v>25</v>
      </c>
      <c r="C139" s="66" t="s">
        <v>75</v>
      </c>
      <c r="D139" s="66" t="s">
        <v>136</v>
      </c>
      <c r="E139" s="66" t="s">
        <v>164</v>
      </c>
      <c r="F139" s="86">
        <v>0.25</v>
      </c>
      <c r="G139" s="58">
        <v>0</v>
      </c>
      <c r="H139" s="58">
        <v>0</v>
      </c>
      <c r="I139" s="58">
        <v>0</v>
      </c>
      <c r="J139" s="58">
        <v>0</v>
      </c>
      <c r="K139" s="58">
        <v>0.89552238805970152</v>
      </c>
      <c r="L139" s="58">
        <v>0</v>
      </c>
      <c r="M139" s="58">
        <v>0.47393364928909953</v>
      </c>
      <c r="N139" s="58">
        <v>0</v>
      </c>
    </row>
    <row r="140" spans="1:14" ht="20.25" x14ac:dyDescent="0.25">
      <c r="A140" s="66" t="s">
        <v>861</v>
      </c>
      <c r="B140" s="23" t="s">
        <v>298</v>
      </c>
      <c r="C140" s="66" t="s">
        <v>75</v>
      </c>
      <c r="D140" s="66" t="s">
        <v>136</v>
      </c>
      <c r="E140" s="66" t="s">
        <v>164</v>
      </c>
      <c r="F140" s="92">
        <v>1.5</v>
      </c>
      <c r="G140" s="48">
        <v>0.45248868778280549</v>
      </c>
      <c r="H140" s="48">
        <v>0</v>
      </c>
      <c r="I140" s="48">
        <v>3.4285714285714288</v>
      </c>
      <c r="J140" s="48">
        <v>3.4883720930232558</v>
      </c>
      <c r="K140" s="48">
        <v>2.3880597014925375</v>
      </c>
      <c r="L140" s="48">
        <v>0.69930069930069927</v>
      </c>
      <c r="M140" s="48">
        <v>1.8957345971563981</v>
      </c>
      <c r="N140" s="48">
        <v>0</v>
      </c>
    </row>
    <row r="141" spans="1:14" ht="40.5" customHeight="1" x14ac:dyDescent="0.25">
      <c r="A141" s="66" t="s">
        <v>328</v>
      </c>
      <c r="B141" s="66" t="s">
        <v>299</v>
      </c>
      <c r="C141" s="66" t="s">
        <v>163</v>
      </c>
      <c r="D141" s="66" t="s">
        <v>76</v>
      </c>
      <c r="E141" s="66" t="s">
        <v>77</v>
      </c>
      <c r="F141" s="82">
        <f>F142+F147+F148</f>
        <v>49599051</v>
      </c>
      <c r="G141" s="14">
        <f t="shared" ref="G141:N141" si="21">G142+G147+G148</f>
        <v>15723058</v>
      </c>
      <c r="H141" s="14">
        <f t="shared" si="21"/>
        <v>11801097</v>
      </c>
      <c r="I141" s="14">
        <f t="shared" si="21"/>
        <v>3676649</v>
      </c>
      <c r="J141" s="14">
        <f t="shared" si="21"/>
        <v>207584</v>
      </c>
      <c r="K141" s="14">
        <f t="shared" si="21"/>
        <v>5633689</v>
      </c>
      <c r="L141" s="14">
        <f t="shared" si="21"/>
        <v>3708705</v>
      </c>
      <c r="M141" s="14">
        <f t="shared" si="21"/>
        <v>7125121</v>
      </c>
      <c r="N141" s="14">
        <f t="shared" si="21"/>
        <v>1723148</v>
      </c>
    </row>
    <row r="142" spans="1:14" ht="20.25" customHeight="1" x14ac:dyDescent="0.25">
      <c r="A142" s="66" t="s">
        <v>862</v>
      </c>
      <c r="B142" s="23" t="s">
        <v>17</v>
      </c>
      <c r="C142" s="66" t="s">
        <v>163</v>
      </c>
      <c r="D142" s="66" t="s">
        <v>76</v>
      </c>
      <c r="E142" s="66" t="s">
        <v>77</v>
      </c>
      <c r="F142" s="82">
        <f>F149+F154</f>
        <v>23463800</v>
      </c>
      <c r="G142" s="14">
        <f t="shared" ref="G142:N142" si="22">G149+G154</f>
        <v>9332449</v>
      </c>
      <c r="H142" s="14">
        <f t="shared" si="22"/>
        <v>5151948</v>
      </c>
      <c r="I142" s="14">
        <f t="shared" si="22"/>
        <v>882559</v>
      </c>
      <c r="J142" s="14">
        <f t="shared" si="22"/>
        <v>68947</v>
      </c>
      <c r="K142" s="14">
        <f t="shared" si="22"/>
        <v>2912021</v>
      </c>
      <c r="L142" s="14">
        <f t="shared" si="22"/>
        <v>544514</v>
      </c>
      <c r="M142" s="14">
        <f t="shared" si="22"/>
        <v>3944681</v>
      </c>
      <c r="N142" s="14">
        <f t="shared" si="22"/>
        <v>626681</v>
      </c>
    </row>
    <row r="143" spans="1:14" ht="40.5" x14ac:dyDescent="0.25">
      <c r="A143" s="66" t="s">
        <v>863</v>
      </c>
      <c r="B143" s="23" t="s">
        <v>283</v>
      </c>
      <c r="C143" s="66" t="s">
        <v>163</v>
      </c>
      <c r="D143" s="66" t="s">
        <v>76</v>
      </c>
      <c r="E143" s="66" t="s">
        <v>77</v>
      </c>
      <c r="F143" s="82">
        <f t="shared" ref="F143:N143" si="23">F150+F155</f>
        <v>6322045</v>
      </c>
      <c r="G143" s="14">
        <f t="shared" si="23"/>
        <v>3732113</v>
      </c>
      <c r="H143" s="14">
        <f t="shared" si="23"/>
        <v>136753</v>
      </c>
      <c r="I143" s="14">
        <f t="shared" si="23"/>
        <v>118845</v>
      </c>
      <c r="J143" s="14">
        <f t="shared" si="23"/>
        <v>3079</v>
      </c>
      <c r="K143" s="14">
        <f t="shared" si="23"/>
        <v>188753</v>
      </c>
      <c r="L143" s="14">
        <f t="shared" si="23"/>
        <v>59353</v>
      </c>
      <c r="M143" s="14">
        <f t="shared" si="23"/>
        <v>2081635</v>
      </c>
      <c r="N143" s="14">
        <f t="shared" si="23"/>
        <v>1514</v>
      </c>
    </row>
    <row r="144" spans="1:14" ht="40.5" x14ac:dyDescent="0.25">
      <c r="A144" s="66" t="s">
        <v>864</v>
      </c>
      <c r="B144" s="23" t="s">
        <v>284</v>
      </c>
      <c r="C144" s="66" t="s">
        <v>163</v>
      </c>
      <c r="D144" s="66" t="s">
        <v>76</v>
      </c>
      <c r="E144" s="66" t="s">
        <v>77</v>
      </c>
      <c r="F144" s="82">
        <f t="shared" ref="F144:N144" si="24">F151+F156</f>
        <v>11871712</v>
      </c>
      <c r="G144" s="14">
        <f t="shared" si="24"/>
        <v>2179706</v>
      </c>
      <c r="H144" s="14">
        <f t="shared" si="24"/>
        <v>4299886</v>
      </c>
      <c r="I144" s="14">
        <f t="shared" si="24"/>
        <v>675855</v>
      </c>
      <c r="J144" s="14">
        <f t="shared" si="24"/>
        <v>64088</v>
      </c>
      <c r="K144" s="14">
        <f t="shared" si="24"/>
        <v>2551270</v>
      </c>
      <c r="L144" s="14">
        <f t="shared" si="24"/>
        <v>454871</v>
      </c>
      <c r="M144" s="14">
        <f t="shared" si="24"/>
        <v>1069657</v>
      </c>
      <c r="N144" s="14">
        <f t="shared" si="24"/>
        <v>576379</v>
      </c>
    </row>
    <row r="145" spans="1:14" ht="20.25" customHeight="1" x14ac:dyDescent="0.25">
      <c r="A145" s="66" t="s">
        <v>865</v>
      </c>
      <c r="B145" s="23" t="s">
        <v>285</v>
      </c>
      <c r="C145" s="66" t="s">
        <v>163</v>
      </c>
      <c r="D145" s="66" t="s">
        <v>76</v>
      </c>
      <c r="E145" s="66" t="s">
        <v>77</v>
      </c>
      <c r="F145" s="82">
        <f t="shared" ref="F145:N145" si="25">F152+F157</f>
        <v>399136</v>
      </c>
      <c r="G145" s="14">
        <f t="shared" si="25"/>
        <v>364685</v>
      </c>
      <c r="H145" s="14">
        <f t="shared" si="25"/>
        <v>302</v>
      </c>
      <c r="I145" s="14">
        <f t="shared" si="25"/>
        <v>40</v>
      </c>
      <c r="J145" s="14">
        <f t="shared" si="25"/>
        <v>6</v>
      </c>
      <c r="K145" s="14">
        <f t="shared" si="25"/>
        <v>3</v>
      </c>
      <c r="L145" s="14">
        <f t="shared" si="25"/>
        <v>10</v>
      </c>
      <c r="M145" s="14">
        <f t="shared" si="25"/>
        <v>34089</v>
      </c>
      <c r="N145" s="14">
        <f t="shared" si="25"/>
        <v>1</v>
      </c>
    </row>
    <row r="146" spans="1:14" ht="20.25" customHeight="1" x14ac:dyDescent="0.25">
      <c r="A146" s="66" t="s">
        <v>866</v>
      </c>
      <c r="B146" s="23" t="s">
        <v>286</v>
      </c>
      <c r="C146" s="66" t="s">
        <v>163</v>
      </c>
      <c r="D146" s="66" t="s">
        <v>76</v>
      </c>
      <c r="E146" s="66" t="s">
        <v>77</v>
      </c>
      <c r="F146" s="82">
        <f t="shared" ref="F146:N146" si="26">F153+F158</f>
        <v>4870907</v>
      </c>
      <c r="G146" s="14">
        <f t="shared" si="26"/>
        <v>3055945</v>
      </c>
      <c r="H146" s="14">
        <f t="shared" si="26"/>
        <v>715007</v>
      </c>
      <c r="I146" s="14">
        <f t="shared" si="26"/>
        <v>87819</v>
      </c>
      <c r="J146" s="14">
        <f t="shared" si="26"/>
        <v>1774</v>
      </c>
      <c r="K146" s="14">
        <f t="shared" si="26"/>
        <v>171995</v>
      </c>
      <c r="L146" s="14">
        <f t="shared" si="26"/>
        <v>30280</v>
      </c>
      <c r="M146" s="14">
        <f t="shared" si="26"/>
        <v>759300</v>
      </c>
      <c r="N146" s="14">
        <f t="shared" si="26"/>
        <v>48787</v>
      </c>
    </row>
    <row r="147" spans="1:14" ht="20.25" customHeight="1" x14ac:dyDescent="0.25">
      <c r="A147" s="66" t="s">
        <v>867</v>
      </c>
      <c r="B147" s="23" t="s">
        <v>27</v>
      </c>
      <c r="C147" s="66" t="s">
        <v>163</v>
      </c>
      <c r="D147" s="66" t="s">
        <v>76</v>
      </c>
      <c r="E147" s="66" t="s">
        <v>77</v>
      </c>
      <c r="F147" s="82">
        <v>698749</v>
      </c>
      <c r="G147" s="14">
        <v>40541</v>
      </c>
      <c r="H147" s="14">
        <v>59058</v>
      </c>
      <c r="I147" s="14">
        <v>50553</v>
      </c>
      <c r="J147" s="14">
        <v>19935</v>
      </c>
      <c r="K147" s="14">
        <v>209414</v>
      </c>
      <c r="L147" s="14">
        <v>111101</v>
      </c>
      <c r="M147" s="14">
        <v>177787</v>
      </c>
      <c r="N147" s="14">
        <v>30360</v>
      </c>
    </row>
    <row r="148" spans="1:14" ht="20.25" customHeight="1" x14ac:dyDescent="0.25">
      <c r="A148" s="66" t="s">
        <v>868</v>
      </c>
      <c r="B148" s="23" t="s">
        <v>298</v>
      </c>
      <c r="C148" s="66" t="s">
        <v>163</v>
      </c>
      <c r="D148" s="66" t="s">
        <v>76</v>
      </c>
      <c r="E148" s="66" t="s">
        <v>77</v>
      </c>
      <c r="F148" s="82">
        <f t="shared" ref="F148" si="27">SUM(G148:N148)</f>
        <v>25436502</v>
      </c>
      <c r="G148" s="14">
        <v>6350068</v>
      </c>
      <c r="H148" s="14">
        <v>6590091</v>
      </c>
      <c r="I148" s="14">
        <v>2743537</v>
      </c>
      <c r="J148" s="14">
        <v>118702</v>
      </c>
      <c r="K148" s="14">
        <v>2512254</v>
      </c>
      <c r="L148" s="14">
        <v>3053090</v>
      </c>
      <c r="M148" s="14">
        <v>3002653</v>
      </c>
      <c r="N148" s="14">
        <v>1066107</v>
      </c>
    </row>
    <row r="149" spans="1:14" ht="40.5" customHeight="1" x14ac:dyDescent="0.25">
      <c r="A149" s="66" t="s">
        <v>869</v>
      </c>
      <c r="B149" s="66" t="s">
        <v>302</v>
      </c>
      <c r="C149" s="66" t="s">
        <v>163</v>
      </c>
      <c r="D149" s="66" t="s">
        <v>76</v>
      </c>
      <c r="E149" s="66" t="s">
        <v>77</v>
      </c>
      <c r="F149" s="82">
        <v>8290514</v>
      </c>
      <c r="G149" s="14">
        <v>6311769</v>
      </c>
      <c r="H149" s="14">
        <v>161644</v>
      </c>
      <c r="I149" s="14">
        <v>113</v>
      </c>
      <c r="J149" s="14">
        <v>0</v>
      </c>
      <c r="K149" s="14">
        <v>563227</v>
      </c>
      <c r="L149" s="14">
        <v>0</v>
      </c>
      <c r="M149" s="14">
        <v>1242533</v>
      </c>
      <c r="N149" s="14">
        <v>11228</v>
      </c>
    </row>
    <row r="150" spans="1:14" ht="40.5" customHeight="1" x14ac:dyDescent="0.25">
      <c r="A150" s="66" t="s">
        <v>870</v>
      </c>
      <c r="B150" s="23" t="s">
        <v>283</v>
      </c>
      <c r="C150" s="66" t="s">
        <v>163</v>
      </c>
      <c r="D150" s="66" t="s">
        <v>76</v>
      </c>
      <c r="E150" s="66" t="s">
        <v>77</v>
      </c>
      <c r="F150" s="82">
        <v>4788920</v>
      </c>
      <c r="G150" s="14">
        <v>3524345</v>
      </c>
      <c r="H150" s="14">
        <v>37889</v>
      </c>
      <c r="I150" s="14">
        <v>0</v>
      </c>
      <c r="J150" s="14">
        <v>0</v>
      </c>
      <c r="K150" s="14">
        <v>16961</v>
      </c>
      <c r="L150" s="14">
        <v>0</v>
      </c>
      <c r="M150" s="14">
        <v>1209725</v>
      </c>
      <c r="N150" s="14">
        <v>0</v>
      </c>
    </row>
    <row r="151" spans="1:14" ht="40.5" customHeight="1" x14ac:dyDescent="0.25">
      <c r="A151" s="66" t="s">
        <v>871</v>
      </c>
      <c r="B151" s="23" t="s">
        <v>284</v>
      </c>
      <c r="C151" s="66" t="s">
        <v>163</v>
      </c>
      <c r="D151" s="66" t="s">
        <v>76</v>
      </c>
      <c r="E151" s="66" t="s">
        <v>77</v>
      </c>
      <c r="F151" s="82">
        <v>1422057</v>
      </c>
      <c r="G151" s="14">
        <v>745741</v>
      </c>
      <c r="H151" s="14">
        <v>122852</v>
      </c>
      <c r="I151" s="14">
        <v>1</v>
      </c>
      <c r="J151" s="14">
        <v>0</v>
      </c>
      <c r="K151" s="14">
        <v>543364</v>
      </c>
      <c r="L151" s="14">
        <v>0</v>
      </c>
      <c r="M151" s="14">
        <v>0</v>
      </c>
      <c r="N151" s="14">
        <v>10099</v>
      </c>
    </row>
    <row r="152" spans="1:14" ht="20.25" customHeight="1" x14ac:dyDescent="0.25">
      <c r="A152" s="66" t="s">
        <v>872</v>
      </c>
      <c r="B152" s="23" t="s">
        <v>285</v>
      </c>
      <c r="C152" s="66" t="s">
        <v>163</v>
      </c>
      <c r="D152" s="66" t="s">
        <v>76</v>
      </c>
      <c r="E152" s="66" t="s">
        <v>77</v>
      </c>
      <c r="F152" s="82">
        <v>337026</v>
      </c>
      <c r="G152" s="14">
        <v>304035</v>
      </c>
      <c r="H152" s="14">
        <v>180</v>
      </c>
      <c r="I152" s="14">
        <v>0</v>
      </c>
      <c r="J152" s="14">
        <v>0</v>
      </c>
      <c r="K152" s="14">
        <v>3</v>
      </c>
      <c r="L152" s="14">
        <v>0</v>
      </c>
      <c r="M152" s="14">
        <v>32808</v>
      </c>
      <c r="N152" s="14">
        <v>0</v>
      </c>
    </row>
    <row r="153" spans="1:14" ht="20.25" customHeight="1" x14ac:dyDescent="0.25">
      <c r="A153" s="66" t="s">
        <v>332</v>
      </c>
      <c r="B153" s="23" t="s">
        <v>286</v>
      </c>
      <c r="C153" s="66" t="s">
        <v>163</v>
      </c>
      <c r="D153" s="66" t="s">
        <v>76</v>
      </c>
      <c r="E153" s="66" t="s">
        <v>77</v>
      </c>
      <c r="F153" s="82">
        <v>1742511</v>
      </c>
      <c r="G153" s="14">
        <v>1737648</v>
      </c>
      <c r="H153" s="14">
        <v>723</v>
      </c>
      <c r="I153" s="14">
        <v>112</v>
      </c>
      <c r="J153" s="14">
        <v>0</v>
      </c>
      <c r="K153" s="14">
        <v>2899</v>
      </c>
      <c r="L153" s="14">
        <v>0</v>
      </c>
      <c r="M153" s="14">
        <v>0</v>
      </c>
      <c r="N153" s="14">
        <v>1129</v>
      </c>
    </row>
    <row r="154" spans="1:14" ht="40.5" customHeight="1" x14ac:dyDescent="0.25">
      <c r="A154" s="66" t="s">
        <v>873</v>
      </c>
      <c r="B154" s="66" t="s">
        <v>307</v>
      </c>
      <c r="C154" s="66" t="s">
        <v>163</v>
      </c>
      <c r="D154" s="66" t="s">
        <v>76</v>
      </c>
      <c r="E154" s="66" t="s">
        <v>77</v>
      </c>
      <c r="F154" s="82">
        <v>15173286</v>
      </c>
      <c r="G154" s="14">
        <v>3020680</v>
      </c>
      <c r="H154" s="14">
        <v>4990304</v>
      </c>
      <c r="I154" s="14">
        <v>882446</v>
      </c>
      <c r="J154" s="14">
        <v>68947</v>
      </c>
      <c r="K154" s="14">
        <v>2348794</v>
      </c>
      <c r="L154" s="14">
        <v>544514</v>
      </c>
      <c r="M154" s="14">
        <v>2702148</v>
      </c>
      <c r="N154" s="14">
        <v>615453</v>
      </c>
    </row>
    <row r="155" spans="1:14" ht="40.5" x14ac:dyDescent="0.25">
      <c r="A155" s="66" t="s">
        <v>874</v>
      </c>
      <c r="B155" s="23" t="s">
        <v>283</v>
      </c>
      <c r="C155" s="66" t="s">
        <v>163</v>
      </c>
      <c r="D155" s="66" t="s">
        <v>76</v>
      </c>
      <c r="E155" s="66" t="s">
        <v>77</v>
      </c>
      <c r="F155" s="82">
        <v>1533125</v>
      </c>
      <c r="G155" s="14">
        <v>207768</v>
      </c>
      <c r="H155" s="14">
        <v>98864</v>
      </c>
      <c r="I155" s="14">
        <v>118845</v>
      </c>
      <c r="J155" s="14">
        <v>3079</v>
      </c>
      <c r="K155" s="14">
        <v>171792</v>
      </c>
      <c r="L155" s="14">
        <v>59353</v>
      </c>
      <c r="M155" s="14">
        <v>871910</v>
      </c>
      <c r="N155" s="14">
        <v>1514</v>
      </c>
    </row>
    <row r="156" spans="1:14" ht="40.5" x14ac:dyDescent="0.25">
      <c r="A156" s="66" t="s">
        <v>875</v>
      </c>
      <c r="B156" s="23" t="s">
        <v>284</v>
      </c>
      <c r="C156" s="66" t="s">
        <v>163</v>
      </c>
      <c r="D156" s="66" t="s">
        <v>76</v>
      </c>
      <c r="E156" s="66" t="s">
        <v>77</v>
      </c>
      <c r="F156" s="82">
        <v>10449655</v>
      </c>
      <c r="G156" s="14">
        <v>1433965</v>
      </c>
      <c r="H156" s="14">
        <v>4177034</v>
      </c>
      <c r="I156" s="14">
        <v>675854</v>
      </c>
      <c r="J156" s="14">
        <v>64088</v>
      </c>
      <c r="K156" s="14">
        <v>2007906</v>
      </c>
      <c r="L156" s="14">
        <v>454871</v>
      </c>
      <c r="M156" s="14">
        <v>1069657</v>
      </c>
      <c r="N156" s="14">
        <v>566280</v>
      </c>
    </row>
    <row r="157" spans="1:14" ht="20.25" customHeight="1" x14ac:dyDescent="0.25">
      <c r="A157" s="66" t="s">
        <v>876</v>
      </c>
      <c r="B157" s="23" t="s">
        <v>285</v>
      </c>
      <c r="C157" s="66" t="s">
        <v>163</v>
      </c>
      <c r="D157" s="66" t="s">
        <v>76</v>
      </c>
      <c r="E157" s="66" t="s">
        <v>77</v>
      </c>
      <c r="F157" s="82">
        <v>62110</v>
      </c>
      <c r="G157" s="14">
        <v>60650</v>
      </c>
      <c r="H157" s="14">
        <v>122</v>
      </c>
      <c r="I157" s="14">
        <v>40</v>
      </c>
      <c r="J157" s="14">
        <v>6</v>
      </c>
      <c r="K157" s="14">
        <v>0</v>
      </c>
      <c r="L157" s="14">
        <v>10</v>
      </c>
      <c r="M157" s="14">
        <v>1281</v>
      </c>
      <c r="N157" s="14">
        <v>1</v>
      </c>
    </row>
    <row r="158" spans="1:14" ht="20.25" customHeight="1" x14ac:dyDescent="0.25">
      <c r="A158" s="66" t="s">
        <v>877</v>
      </c>
      <c r="B158" s="23" t="s">
        <v>286</v>
      </c>
      <c r="C158" s="66" t="s">
        <v>163</v>
      </c>
      <c r="D158" s="66" t="s">
        <v>76</v>
      </c>
      <c r="E158" s="66" t="s">
        <v>77</v>
      </c>
      <c r="F158" s="82">
        <v>3128396</v>
      </c>
      <c r="G158" s="14">
        <v>1318297</v>
      </c>
      <c r="H158" s="14">
        <v>714284</v>
      </c>
      <c r="I158" s="14">
        <v>87707</v>
      </c>
      <c r="J158" s="14">
        <v>1774</v>
      </c>
      <c r="K158" s="14">
        <v>169096</v>
      </c>
      <c r="L158" s="14">
        <v>30280</v>
      </c>
      <c r="M158" s="14">
        <v>759300</v>
      </c>
      <c r="N158" s="14">
        <v>47658</v>
      </c>
    </row>
    <row r="159" spans="1:14" ht="60.75" x14ac:dyDescent="0.25">
      <c r="A159" s="66" t="s">
        <v>878</v>
      </c>
      <c r="B159" s="66" t="s">
        <v>312</v>
      </c>
      <c r="C159" s="66" t="s">
        <v>163</v>
      </c>
      <c r="D159" s="66" t="s">
        <v>136</v>
      </c>
      <c r="E159" s="66" t="s">
        <v>164</v>
      </c>
      <c r="F159" s="91">
        <v>30</v>
      </c>
      <c r="G159" s="48">
        <v>20.361990950226243</v>
      </c>
      <c r="H159" s="48">
        <v>28.378378378378379</v>
      </c>
      <c r="I159" s="48">
        <v>36</v>
      </c>
      <c r="J159" s="48">
        <v>22.093023255813954</v>
      </c>
      <c r="K159" s="48">
        <v>36.119402985074629</v>
      </c>
      <c r="L159" s="48">
        <v>31.46853146853147</v>
      </c>
      <c r="M159" s="48">
        <v>39.33649289099526</v>
      </c>
      <c r="N159" s="48">
        <v>28.333333333333332</v>
      </c>
    </row>
    <row r="160" spans="1:14" ht="20.25" customHeight="1" x14ac:dyDescent="0.25">
      <c r="A160" s="66" t="s">
        <v>337</v>
      </c>
      <c r="B160" s="66" t="s">
        <v>13</v>
      </c>
      <c r="C160" s="66" t="s">
        <v>163</v>
      </c>
      <c r="D160" s="66" t="s">
        <v>136</v>
      </c>
      <c r="E160" s="66" t="s">
        <v>164</v>
      </c>
      <c r="F160" s="91">
        <v>28.125</v>
      </c>
      <c r="G160" s="48">
        <v>18.325791855203619</v>
      </c>
      <c r="H160" s="48">
        <v>28.378378378378379</v>
      </c>
      <c r="I160" s="48">
        <v>33.714285714285715</v>
      </c>
      <c r="J160" s="48">
        <v>19.767441860465116</v>
      </c>
      <c r="K160" s="48">
        <v>33.731343283582085</v>
      </c>
      <c r="L160" s="48">
        <v>29.37062937062937</v>
      </c>
      <c r="M160" s="48">
        <v>37.440758293838861</v>
      </c>
      <c r="N160" s="48">
        <v>28.333333333333332</v>
      </c>
    </row>
    <row r="161" spans="1:14" ht="20.25" customHeight="1" x14ac:dyDescent="0.25">
      <c r="A161" s="66" t="s">
        <v>879</v>
      </c>
      <c r="B161" s="66" t="s">
        <v>15</v>
      </c>
      <c r="C161" s="66" t="s">
        <v>163</v>
      </c>
      <c r="D161" s="66" t="s">
        <v>136</v>
      </c>
      <c r="E161" s="66" t="s">
        <v>164</v>
      </c>
      <c r="F161" s="91">
        <v>4.8125</v>
      </c>
      <c r="G161" s="48">
        <v>3.8461538461538463</v>
      </c>
      <c r="H161" s="48">
        <v>0.67567567567567566</v>
      </c>
      <c r="I161" s="48">
        <v>6.8571428571428577</v>
      </c>
      <c r="J161" s="48">
        <v>4.6511627906976747</v>
      </c>
      <c r="K161" s="48">
        <v>5.6716417910447765</v>
      </c>
      <c r="L161" s="48">
        <v>2.0979020979020979</v>
      </c>
      <c r="M161" s="48">
        <v>9.9526066350710902</v>
      </c>
      <c r="N161" s="48">
        <v>0</v>
      </c>
    </row>
    <row r="162" spans="1:14" ht="20.25" customHeight="1" x14ac:dyDescent="0.25">
      <c r="A162" s="66" t="s">
        <v>880</v>
      </c>
      <c r="B162" s="23" t="s">
        <v>17</v>
      </c>
      <c r="C162" s="66" t="s">
        <v>163</v>
      </c>
      <c r="D162" s="66" t="s">
        <v>136</v>
      </c>
      <c r="E162" s="66" t="s">
        <v>164</v>
      </c>
      <c r="F162" s="92">
        <v>2.1875</v>
      </c>
      <c r="G162" s="48">
        <v>1.3574660633484164</v>
      </c>
      <c r="H162" s="48">
        <v>0</v>
      </c>
      <c r="I162" s="48">
        <v>2.8571428571428572</v>
      </c>
      <c r="J162" s="48">
        <v>1.1627906976744187</v>
      </c>
      <c r="K162" s="48">
        <v>2.0895522388059704</v>
      </c>
      <c r="L162" s="48">
        <v>1.3986013986013985</v>
      </c>
      <c r="M162" s="48">
        <v>6.6350710900473935</v>
      </c>
      <c r="N162" s="48">
        <v>0</v>
      </c>
    </row>
    <row r="163" spans="1:14" ht="20.25" customHeight="1" x14ac:dyDescent="0.25">
      <c r="A163" s="66" t="s">
        <v>881</v>
      </c>
      <c r="B163" s="23" t="s">
        <v>23</v>
      </c>
      <c r="C163" s="66" t="s">
        <v>163</v>
      </c>
      <c r="D163" s="66" t="s">
        <v>136</v>
      </c>
      <c r="E163" s="66" t="s">
        <v>164</v>
      </c>
      <c r="F163" s="92">
        <v>1.1875</v>
      </c>
      <c r="G163" s="48">
        <v>0.90497737556561098</v>
      </c>
      <c r="H163" s="48">
        <v>0</v>
      </c>
      <c r="I163" s="48">
        <v>0.5714285714285714</v>
      </c>
      <c r="J163" s="48">
        <v>0</v>
      </c>
      <c r="K163" s="48">
        <v>0.59701492537313439</v>
      </c>
      <c r="L163" s="48">
        <v>0</v>
      </c>
      <c r="M163" s="48">
        <v>5.6872037914691944</v>
      </c>
      <c r="N163" s="48">
        <v>0</v>
      </c>
    </row>
    <row r="164" spans="1:14" ht="20.25" customHeight="1" x14ac:dyDescent="0.25">
      <c r="A164" s="66" t="s">
        <v>882</v>
      </c>
      <c r="B164" s="23" t="s">
        <v>25</v>
      </c>
      <c r="C164" s="66" t="s">
        <v>163</v>
      </c>
      <c r="D164" s="66" t="s">
        <v>136</v>
      </c>
      <c r="E164" s="66" t="s">
        <v>164</v>
      </c>
      <c r="F164" s="92">
        <v>0.9375</v>
      </c>
      <c r="G164" s="48">
        <v>0</v>
      </c>
      <c r="H164" s="48">
        <v>0</v>
      </c>
      <c r="I164" s="48">
        <v>0</v>
      </c>
      <c r="J164" s="48">
        <v>0</v>
      </c>
      <c r="K164" s="48">
        <v>0.89552238805970152</v>
      </c>
      <c r="L164" s="48">
        <v>0</v>
      </c>
      <c r="M164" s="48">
        <v>5.6872037914691944</v>
      </c>
      <c r="N164" s="48">
        <v>0</v>
      </c>
    </row>
    <row r="165" spans="1:14" ht="20.25" customHeight="1" x14ac:dyDescent="0.25">
      <c r="A165" s="66" t="s">
        <v>883</v>
      </c>
      <c r="B165" s="23" t="s">
        <v>298</v>
      </c>
      <c r="C165" s="66" t="s">
        <v>163</v>
      </c>
      <c r="D165" s="66" t="s">
        <v>136</v>
      </c>
      <c r="E165" s="66" t="s">
        <v>164</v>
      </c>
      <c r="F165" s="92">
        <v>3.5000000000000004</v>
      </c>
      <c r="G165" s="48">
        <v>2.2624434389140271</v>
      </c>
      <c r="H165" s="48">
        <v>0.67567567567567566</v>
      </c>
      <c r="I165" s="48">
        <v>5.1428571428571423</v>
      </c>
      <c r="J165" s="48">
        <v>3.4883720930232558</v>
      </c>
      <c r="K165" s="48">
        <v>3.8805970149253728</v>
      </c>
      <c r="L165" s="48">
        <v>0.69930069930069927</v>
      </c>
      <c r="M165" s="48">
        <v>9.0047393364928912</v>
      </c>
      <c r="N165" s="48">
        <v>0</v>
      </c>
    </row>
    <row r="166" spans="1:14" ht="40.5" customHeight="1" x14ac:dyDescent="0.25">
      <c r="A166" s="66" t="s">
        <v>884</v>
      </c>
      <c r="B166" s="66" t="s">
        <v>313</v>
      </c>
      <c r="C166" s="66" t="s">
        <v>75</v>
      </c>
      <c r="D166" s="66" t="s">
        <v>239</v>
      </c>
      <c r="E166" s="66" t="s">
        <v>77</v>
      </c>
      <c r="F166" s="82">
        <v>12173.692661999999</v>
      </c>
      <c r="G166" s="14">
        <v>11236.782783000001</v>
      </c>
      <c r="H166" s="14">
        <v>124.739656</v>
      </c>
      <c r="I166" s="14">
        <v>101.48238600000001</v>
      </c>
      <c r="J166" s="14">
        <v>3.746988</v>
      </c>
      <c r="K166" s="14">
        <v>271.58661799999999</v>
      </c>
      <c r="L166" s="14">
        <v>199.82238799999999</v>
      </c>
      <c r="M166" s="14">
        <v>38.108477999999998</v>
      </c>
      <c r="N166" s="14">
        <v>197.42336499999999</v>
      </c>
    </row>
    <row r="167" spans="1:14" ht="40.5" customHeight="1" x14ac:dyDescent="0.25">
      <c r="A167" s="66" t="s">
        <v>885</v>
      </c>
      <c r="B167" s="66" t="s">
        <v>315</v>
      </c>
      <c r="C167" s="66" t="s">
        <v>75</v>
      </c>
      <c r="D167" s="66" t="s">
        <v>239</v>
      </c>
      <c r="E167" s="66" t="s">
        <v>77</v>
      </c>
      <c r="F167" s="82">
        <v>848.86763900000005</v>
      </c>
      <c r="G167" s="14">
        <v>755.45412599999997</v>
      </c>
      <c r="H167" s="14">
        <v>10.14507</v>
      </c>
      <c r="I167" s="14">
        <v>5.3028630000000003</v>
      </c>
      <c r="J167" s="14">
        <v>0.449459</v>
      </c>
      <c r="K167" s="14">
        <v>23.034679000000001</v>
      </c>
      <c r="L167" s="14">
        <v>11.123754999999999</v>
      </c>
      <c r="M167" s="14">
        <v>1.765512</v>
      </c>
      <c r="N167" s="14">
        <v>41.592174999999997</v>
      </c>
    </row>
    <row r="168" spans="1:14" ht="60.75" x14ac:dyDescent="0.25">
      <c r="A168" s="66" t="s">
        <v>886</v>
      </c>
      <c r="B168" s="66" t="s">
        <v>316</v>
      </c>
      <c r="C168" s="66" t="s">
        <v>75</v>
      </c>
      <c r="D168" s="66" t="s">
        <v>239</v>
      </c>
      <c r="E168" s="66" t="s">
        <v>77</v>
      </c>
      <c r="F168" s="82">
        <f>F169+F175+F177+F178</f>
        <v>168.09405754899998</v>
      </c>
      <c r="G168" s="14">
        <f t="shared" ref="G168:N168" si="28">G169+G175+G177+G178</f>
        <v>80.028789183000001</v>
      </c>
      <c r="H168" s="14">
        <f t="shared" si="28"/>
        <v>19.344679746999997</v>
      </c>
      <c r="I168" s="14">
        <f t="shared" si="28"/>
        <v>14.315111429</v>
      </c>
      <c r="J168" s="14">
        <f t="shared" si="28"/>
        <v>2.2090338650000003</v>
      </c>
      <c r="K168" s="14">
        <f t="shared" si="28"/>
        <v>14.527545045</v>
      </c>
      <c r="L168" s="14">
        <f t="shared" si="28"/>
        <v>12.500095728</v>
      </c>
      <c r="M168" s="14">
        <f t="shared" si="28"/>
        <v>17.631277834999999</v>
      </c>
      <c r="N168" s="14">
        <f t="shared" si="28"/>
        <v>7.5375247170000002</v>
      </c>
    </row>
    <row r="169" spans="1:14" ht="20.25" customHeight="1" x14ac:dyDescent="0.25">
      <c r="A169" s="33" t="s">
        <v>887</v>
      </c>
      <c r="B169" s="32" t="s">
        <v>241</v>
      </c>
      <c r="C169" s="33" t="s">
        <v>75</v>
      </c>
      <c r="D169" s="33" t="s">
        <v>239</v>
      </c>
      <c r="E169" s="33" t="s">
        <v>77</v>
      </c>
      <c r="F169" s="98">
        <f>F180+F186</f>
        <v>88.779747</v>
      </c>
      <c r="G169" s="56">
        <f t="shared" ref="G169:N169" si="29">G180+G186</f>
        <v>61.848989000000003</v>
      </c>
      <c r="H169" s="56">
        <f t="shared" si="29"/>
        <v>5.4218700000000002</v>
      </c>
      <c r="I169" s="56">
        <f t="shared" si="29"/>
        <v>2.9801870000000004</v>
      </c>
      <c r="J169" s="56">
        <f t="shared" si="29"/>
        <v>0.19726199999999999</v>
      </c>
      <c r="K169" s="56">
        <f t="shared" si="29"/>
        <v>6.6235840000000001</v>
      </c>
      <c r="L169" s="56">
        <f t="shared" si="29"/>
        <v>0.84803300000000004</v>
      </c>
      <c r="M169" s="56">
        <f t="shared" si="29"/>
        <v>8.9811709999999998</v>
      </c>
      <c r="N169" s="56">
        <f t="shared" si="29"/>
        <v>1.8786510000000001</v>
      </c>
    </row>
    <row r="170" spans="1:14" ht="40.5" customHeight="1" x14ac:dyDescent="0.25">
      <c r="A170" s="66" t="s">
        <v>888</v>
      </c>
      <c r="B170" s="23" t="s">
        <v>283</v>
      </c>
      <c r="C170" s="66" t="s">
        <v>75</v>
      </c>
      <c r="D170" s="66" t="s">
        <v>239</v>
      </c>
      <c r="E170" s="66" t="s">
        <v>77</v>
      </c>
      <c r="F170" s="98">
        <f t="shared" ref="F170:K170" si="30">F181+F187</f>
        <v>11.124679</v>
      </c>
      <c r="G170" s="56">
        <f t="shared" si="30"/>
        <v>6.7740739999999997</v>
      </c>
      <c r="H170" s="56">
        <f t="shared" si="30"/>
        <v>0.32626500000000003</v>
      </c>
      <c r="I170" s="56">
        <f t="shared" si="30"/>
        <v>0.28259800000000002</v>
      </c>
      <c r="J170" s="56">
        <f t="shared" si="30"/>
        <v>9.1260000000000004E-3</v>
      </c>
      <c r="K170" s="56">
        <f t="shared" si="30"/>
        <v>0.29941800000000002</v>
      </c>
      <c r="L170" s="56">
        <f t="shared" ref="L170:N170" si="31">L181+L187</f>
        <v>7.1529999999999996E-2</v>
      </c>
      <c r="M170" s="56">
        <f t="shared" si="31"/>
        <v>3.360258</v>
      </c>
      <c r="N170" s="56">
        <f t="shared" si="31"/>
        <v>1.41E-3</v>
      </c>
    </row>
    <row r="171" spans="1:14" ht="40.5" customHeight="1" x14ac:dyDescent="0.25">
      <c r="A171" s="66" t="s">
        <v>889</v>
      </c>
      <c r="B171" s="23" t="s">
        <v>284</v>
      </c>
      <c r="C171" s="66" t="s">
        <v>75</v>
      </c>
      <c r="D171" s="66" t="s">
        <v>239</v>
      </c>
      <c r="E171" s="66" t="s">
        <v>77</v>
      </c>
      <c r="F171" s="98">
        <f t="shared" ref="F171:K171" si="32">F182+F188</f>
        <v>14.256684999999999</v>
      </c>
      <c r="G171" s="56">
        <f t="shared" si="32"/>
        <v>4.2961960000000001</v>
      </c>
      <c r="H171" s="56">
        <f t="shared" si="32"/>
        <v>2.2835069999999997</v>
      </c>
      <c r="I171" s="56">
        <f t="shared" si="32"/>
        <v>2.003924</v>
      </c>
      <c r="J171" s="56">
        <f t="shared" si="32"/>
        <v>5.4873999999999999E-2</v>
      </c>
      <c r="K171" s="56">
        <f t="shared" si="32"/>
        <v>2.7379249999999997</v>
      </c>
      <c r="L171" s="56">
        <f t="shared" ref="L171:N171" si="33">L182+L188</f>
        <v>0.27573199999999998</v>
      </c>
      <c r="M171" s="56">
        <f t="shared" si="33"/>
        <v>1.7966839999999999</v>
      </c>
      <c r="N171" s="56">
        <f t="shared" si="33"/>
        <v>0.80784299999999998</v>
      </c>
    </row>
    <row r="172" spans="1:14" ht="20.25" customHeight="1" x14ac:dyDescent="0.25">
      <c r="A172" s="66" t="s">
        <v>890</v>
      </c>
      <c r="B172" s="23" t="s">
        <v>317</v>
      </c>
      <c r="C172" s="66" t="s">
        <v>75</v>
      </c>
      <c r="D172" s="66" t="s">
        <v>239</v>
      </c>
      <c r="E172" s="66" t="s">
        <v>77</v>
      </c>
      <c r="F172" s="98">
        <f t="shared" ref="F172:K172" si="34">F183+F189</f>
        <v>4.1016750000000002</v>
      </c>
      <c r="G172" s="56">
        <f t="shared" si="34"/>
        <v>3.837853</v>
      </c>
      <c r="H172" s="56">
        <f t="shared" si="34"/>
        <v>3.1283999999999999E-2</v>
      </c>
      <c r="I172" s="56">
        <f t="shared" si="34"/>
        <v>1.521E-3</v>
      </c>
      <c r="J172" s="56">
        <f t="shared" si="34"/>
        <v>3.1000000000000001E-5</v>
      </c>
      <c r="K172" s="56">
        <f t="shared" si="34"/>
        <v>5.0644000000000002E-2</v>
      </c>
      <c r="L172" s="56">
        <f t="shared" ref="L172:N172" si="35">L183+L189</f>
        <v>5.6999999999999998E-4</v>
      </c>
      <c r="M172" s="56">
        <f t="shared" si="35"/>
        <v>0.17972199999999999</v>
      </c>
      <c r="N172" s="56">
        <f t="shared" si="35"/>
        <v>5.0000000000000002E-5</v>
      </c>
    </row>
    <row r="173" spans="1:14" ht="20.25" customHeight="1" x14ac:dyDescent="0.25">
      <c r="A173" s="66" t="s">
        <v>891</v>
      </c>
      <c r="B173" s="23" t="s">
        <v>318</v>
      </c>
      <c r="C173" s="66" t="s">
        <v>75</v>
      </c>
      <c r="D173" s="66" t="s">
        <v>239</v>
      </c>
      <c r="E173" s="66" t="s">
        <v>77</v>
      </c>
      <c r="F173" s="98">
        <f t="shared" ref="F173:K173" si="36">F184+F190</f>
        <v>59.29670800000001</v>
      </c>
      <c r="G173" s="56">
        <f t="shared" si="36"/>
        <v>46.940866</v>
      </c>
      <c r="H173" s="56">
        <f t="shared" si="36"/>
        <v>2.7808139999999999</v>
      </c>
      <c r="I173" s="56">
        <f t="shared" si="36"/>
        <v>0.69214399999999998</v>
      </c>
      <c r="J173" s="56">
        <f t="shared" si="36"/>
        <v>0.13323099999999999</v>
      </c>
      <c r="K173" s="56">
        <f t="shared" si="36"/>
        <v>3.5355970000000001</v>
      </c>
      <c r="L173" s="56">
        <f t="shared" ref="L173:N173" si="37">L184+L190</f>
        <v>0.50020100000000001</v>
      </c>
      <c r="M173" s="56">
        <f t="shared" si="37"/>
        <v>3.6445069999999999</v>
      </c>
      <c r="N173" s="56">
        <f t="shared" si="37"/>
        <v>1.0693480000000002</v>
      </c>
    </row>
    <row r="174" spans="1:14" ht="40.5" customHeight="1" x14ac:dyDescent="0.25">
      <c r="A174" s="66" t="s">
        <v>892</v>
      </c>
      <c r="B174" s="66" t="s">
        <v>319</v>
      </c>
      <c r="C174" s="66" t="s">
        <v>75</v>
      </c>
      <c r="D174" s="66" t="s">
        <v>239</v>
      </c>
      <c r="E174" s="66" t="s">
        <v>77</v>
      </c>
      <c r="F174" s="98">
        <f t="shared" ref="F174:K174" si="38">F185+F191</f>
        <v>29.533200000000001</v>
      </c>
      <c r="G174" s="56">
        <f t="shared" si="38"/>
        <v>17.419165</v>
      </c>
      <c r="H174" s="56">
        <f t="shared" si="38"/>
        <v>2.2025649999999999</v>
      </c>
      <c r="I174" s="56">
        <f t="shared" si="38"/>
        <v>1.778116</v>
      </c>
      <c r="J174" s="56">
        <f t="shared" si="38"/>
        <v>3.7819999999999999E-2</v>
      </c>
      <c r="K174" s="56">
        <f t="shared" si="38"/>
        <v>2.2276699999999998</v>
      </c>
      <c r="L174" s="56">
        <f t="shared" ref="L174:N174" si="39">L185+L191</f>
        <v>0.29724299999999998</v>
      </c>
      <c r="M174" s="56">
        <f t="shared" si="39"/>
        <v>4.8133979999999994</v>
      </c>
      <c r="N174" s="56">
        <f t="shared" si="39"/>
        <v>0.75722300000000009</v>
      </c>
    </row>
    <row r="175" spans="1:14" ht="20.25" customHeight="1" x14ac:dyDescent="0.25">
      <c r="A175" s="66" t="s">
        <v>893</v>
      </c>
      <c r="B175" s="23" t="s">
        <v>27</v>
      </c>
      <c r="C175" s="66" t="s">
        <v>75</v>
      </c>
      <c r="D175" s="66" t="s">
        <v>239</v>
      </c>
      <c r="E175" s="66" t="s">
        <v>77</v>
      </c>
      <c r="F175" s="98">
        <v>39.130794999999999</v>
      </c>
      <c r="G175" s="56">
        <v>6.665254</v>
      </c>
      <c r="H175" s="56">
        <v>5.0578260000000004</v>
      </c>
      <c r="I175" s="56">
        <v>4.6086859999999996</v>
      </c>
      <c r="J175" s="56">
        <v>1.7382949999999999</v>
      </c>
      <c r="K175" s="56">
        <v>5.0738380000000003</v>
      </c>
      <c r="L175" s="56">
        <v>7.1629050000000003</v>
      </c>
      <c r="M175" s="56">
        <v>5.6984899999999996</v>
      </c>
      <c r="N175" s="56">
        <v>3.1255009999999999</v>
      </c>
    </row>
    <row r="176" spans="1:14" ht="101.25" x14ac:dyDescent="0.25">
      <c r="A176" s="66" t="s">
        <v>345</v>
      </c>
      <c r="B176" s="66" t="s">
        <v>320</v>
      </c>
      <c r="C176" s="66" t="s">
        <v>75</v>
      </c>
      <c r="D176" s="66" t="s">
        <v>239</v>
      </c>
      <c r="E176" s="66" t="s">
        <v>77</v>
      </c>
      <c r="F176" s="95">
        <v>9.4394799999999996</v>
      </c>
      <c r="G176" s="69">
        <v>0.99720699999999995</v>
      </c>
      <c r="H176" s="69">
        <v>1.9687600000000001</v>
      </c>
      <c r="I176" s="69">
        <v>1.1129960000000001</v>
      </c>
      <c r="J176" s="69">
        <v>0.197098</v>
      </c>
      <c r="K176" s="69">
        <v>1.778878</v>
      </c>
      <c r="L176" s="69">
        <v>1.2352209999999999</v>
      </c>
      <c r="M176" s="69">
        <v>1.102957</v>
      </c>
      <c r="N176" s="69">
        <v>1.0463629999999999</v>
      </c>
    </row>
    <row r="177" spans="1:14" ht="20.25" customHeight="1" x14ac:dyDescent="0.25">
      <c r="A177" s="66" t="s">
        <v>894</v>
      </c>
      <c r="B177" s="23" t="s">
        <v>298</v>
      </c>
      <c r="C177" s="66" t="s">
        <v>75</v>
      </c>
      <c r="D177" s="66" t="s">
        <v>239</v>
      </c>
      <c r="E177" s="66" t="s">
        <v>77</v>
      </c>
      <c r="F177" s="98">
        <f t="shared" ref="F177" si="40">SUM(G177:N177)</f>
        <v>33.403000000000006</v>
      </c>
      <c r="G177" s="56">
        <v>10.308999999999999</v>
      </c>
      <c r="H177" s="56">
        <v>8.2739999999999991</v>
      </c>
      <c r="I177" s="56">
        <v>5.4169999999999998</v>
      </c>
      <c r="J177" s="56">
        <v>0.214</v>
      </c>
      <c r="K177" s="56">
        <v>2.1920000000000002</v>
      </c>
      <c r="L177" s="56">
        <v>3.8730000000000002</v>
      </c>
      <c r="M177" s="56">
        <v>1.9390000000000001</v>
      </c>
      <c r="N177" s="56">
        <v>1.1850000000000001</v>
      </c>
    </row>
    <row r="178" spans="1:14" ht="20.25" x14ac:dyDescent="0.25">
      <c r="A178" s="66" t="s">
        <v>895</v>
      </c>
      <c r="B178" s="23" t="s">
        <v>277</v>
      </c>
      <c r="C178" s="66" t="s">
        <v>75</v>
      </c>
      <c r="D178" s="66" t="s">
        <v>239</v>
      </c>
      <c r="E178" s="66" t="s">
        <v>77</v>
      </c>
      <c r="F178" s="98">
        <f t="shared" ref="F178:F179" si="41">SUM(G178:N178)</f>
        <v>6.7805155490000004</v>
      </c>
      <c r="G178" s="56">
        <v>1.205546183</v>
      </c>
      <c r="H178" s="56">
        <v>0.590983747</v>
      </c>
      <c r="I178" s="56">
        <v>1.3092384290000001</v>
      </c>
      <c r="J178" s="56">
        <v>5.9476864999999997E-2</v>
      </c>
      <c r="K178" s="56">
        <v>0.63812304500000006</v>
      </c>
      <c r="L178" s="56">
        <v>0.61615772800000002</v>
      </c>
      <c r="M178" s="56">
        <v>1.012616835</v>
      </c>
      <c r="N178" s="56">
        <v>1.3483727169999999</v>
      </c>
    </row>
    <row r="179" spans="1:14" ht="60.75" x14ac:dyDescent="0.25">
      <c r="A179" s="66" t="s">
        <v>896</v>
      </c>
      <c r="B179" s="66" t="s">
        <v>322</v>
      </c>
      <c r="C179" s="66" t="s">
        <v>75</v>
      </c>
      <c r="D179" s="66" t="s">
        <v>239</v>
      </c>
      <c r="E179" s="66" t="s">
        <v>77</v>
      </c>
      <c r="F179" s="95">
        <f t="shared" si="41"/>
        <v>0.93170749899999994</v>
      </c>
      <c r="G179" s="69">
        <v>0.153216668</v>
      </c>
      <c r="H179" s="69">
        <v>6.5854627999999998E-2</v>
      </c>
      <c r="I179" s="69">
        <v>0.214195356</v>
      </c>
      <c r="J179" s="69">
        <v>4.7127600000000002E-4</v>
      </c>
      <c r="K179" s="69">
        <v>0.212515389</v>
      </c>
      <c r="L179" s="69">
        <v>3.4392453999999996E-2</v>
      </c>
      <c r="M179" s="69">
        <v>0.16156946699999999</v>
      </c>
      <c r="N179" s="69">
        <v>8.9492261000000004E-2</v>
      </c>
    </row>
    <row r="180" spans="1:14" ht="40.5" customHeight="1" x14ac:dyDescent="0.25">
      <c r="A180" s="66" t="s">
        <v>897</v>
      </c>
      <c r="B180" s="66" t="s">
        <v>323</v>
      </c>
      <c r="C180" s="66" t="s">
        <v>75</v>
      </c>
      <c r="D180" s="66" t="s">
        <v>239</v>
      </c>
      <c r="E180" s="66" t="s">
        <v>77</v>
      </c>
      <c r="F180" s="95">
        <v>56.361393</v>
      </c>
      <c r="G180" s="69">
        <v>52.532297</v>
      </c>
      <c r="H180" s="69">
        <v>0.26652700000000001</v>
      </c>
      <c r="I180" s="69">
        <v>2.2883000000000001E-2</v>
      </c>
      <c r="J180" s="69">
        <v>0</v>
      </c>
      <c r="K180" s="69">
        <v>1.62978</v>
      </c>
      <c r="L180" s="69">
        <v>0</v>
      </c>
      <c r="M180" s="69">
        <v>1.8346469999999999</v>
      </c>
      <c r="N180" s="69">
        <v>7.5259000000000006E-2</v>
      </c>
    </row>
    <row r="181" spans="1:14" ht="40.5" customHeight="1" x14ac:dyDescent="0.25">
      <c r="A181" s="66" t="s">
        <v>898</v>
      </c>
      <c r="B181" s="23" t="s">
        <v>283</v>
      </c>
      <c r="C181" s="66" t="s">
        <v>75</v>
      </c>
      <c r="D181" s="66" t="s">
        <v>239</v>
      </c>
      <c r="E181" s="66" t="s">
        <v>77</v>
      </c>
      <c r="F181" s="98">
        <v>8.172193</v>
      </c>
      <c r="G181" s="56">
        <v>6.3020069999999997</v>
      </c>
      <c r="H181" s="56">
        <v>0.14371400000000001</v>
      </c>
      <c r="I181" s="56">
        <v>0</v>
      </c>
      <c r="J181" s="56">
        <v>0</v>
      </c>
      <c r="K181" s="56">
        <v>5.1582999999999997E-2</v>
      </c>
      <c r="L181" s="56">
        <v>0</v>
      </c>
      <c r="M181" s="56">
        <v>1.6748890000000001</v>
      </c>
      <c r="N181" s="56">
        <v>0</v>
      </c>
    </row>
    <row r="182" spans="1:14" ht="40.5" customHeight="1" x14ac:dyDescent="0.25">
      <c r="A182" s="66" t="s">
        <v>899</v>
      </c>
      <c r="B182" s="23" t="s">
        <v>284</v>
      </c>
      <c r="C182" s="66" t="s">
        <v>75</v>
      </c>
      <c r="D182" s="66" t="s">
        <v>239</v>
      </c>
      <c r="E182" s="66" t="s">
        <v>77</v>
      </c>
      <c r="F182" s="98">
        <v>1.994545</v>
      </c>
      <c r="G182" s="56">
        <v>0.75697099999999995</v>
      </c>
      <c r="H182" s="56">
        <v>6.4455999999999999E-2</v>
      </c>
      <c r="I182" s="56">
        <v>0</v>
      </c>
      <c r="J182" s="56">
        <v>0</v>
      </c>
      <c r="K182" s="56">
        <v>1.161659</v>
      </c>
      <c r="L182" s="56">
        <v>0</v>
      </c>
      <c r="M182" s="56">
        <v>0</v>
      </c>
      <c r="N182" s="56">
        <v>1.1459E-2</v>
      </c>
    </row>
    <row r="183" spans="1:14" ht="20.25" customHeight="1" x14ac:dyDescent="0.25">
      <c r="A183" s="66" t="s">
        <v>900</v>
      </c>
      <c r="B183" s="23" t="s">
        <v>317</v>
      </c>
      <c r="C183" s="66" t="s">
        <v>75</v>
      </c>
      <c r="D183" s="66" t="s">
        <v>239</v>
      </c>
      <c r="E183" s="66" t="s">
        <v>77</v>
      </c>
      <c r="F183" s="98">
        <v>3.8030970000000002</v>
      </c>
      <c r="G183" s="56">
        <v>3.6362079999999999</v>
      </c>
      <c r="H183" s="56">
        <v>7.5490000000000002E-3</v>
      </c>
      <c r="I183" s="56">
        <v>0</v>
      </c>
      <c r="J183" s="56">
        <v>0</v>
      </c>
      <c r="K183" s="56">
        <v>9.0000000000000006E-5</v>
      </c>
      <c r="L183" s="56">
        <v>0</v>
      </c>
      <c r="M183" s="56">
        <v>0.15925</v>
      </c>
      <c r="N183" s="56">
        <v>0</v>
      </c>
    </row>
    <row r="184" spans="1:14" ht="20.25" customHeight="1" x14ac:dyDescent="0.25">
      <c r="A184" s="66" t="s">
        <v>901</v>
      </c>
      <c r="B184" s="23" t="s">
        <v>318</v>
      </c>
      <c r="C184" s="66" t="s">
        <v>75</v>
      </c>
      <c r="D184" s="66" t="s">
        <v>239</v>
      </c>
      <c r="E184" s="66" t="s">
        <v>77</v>
      </c>
      <c r="F184" s="98">
        <v>42.391558000000011</v>
      </c>
      <c r="G184" s="56">
        <v>41.837111</v>
      </c>
      <c r="H184" s="56">
        <v>5.0807999999999999E-2</v>
      </c>
      <c r="I184" s="56">
        <v>2.2883000000000001E-2</v>
      </c>
      <c r="J184" s="56">
        <v>0</v>
      </c>
      <c r="K184" s="56">
        <v>0.41644799999999998</v>
      </c>
      <c r="L184" s="56">
        <v>0</v>
      </c>
      <c r="M184" s="56">
        <v>5.0799999999999999E-4</v>
      </c>
      <c r="N184" s="56">
        <v>6.3799999999999996E-2</v>
      </c>
    </row>
    <row r="185" spans="1:14" ht="40.5" customHeight="1" x14ac:dyDescent="0.25">
      <c r="A185" s="66" t="s">
        <v>902</v>
      </c>
      <c r="B185" s="66" t="s">
        <v>324</v>
      </c>
      <c r="C185" s="66" t="s">
        <v>75</v>
      </c>
      <c r="D185" s="66" t="s">
        <v>239</v>
      </c>
      <c r="E185" s="66" t="s">
        <v>77</v>
      </c>
      <c r="F185" s="95">
        <v>14.911125</v>
      </c>
      <c r="G185" s="69">
        <v>12.920368</v>
      </c>
      <c r="H185" s="69">
        <v>0.14671500000000001</v>
      </c>
      <c r="I185" s="69">
        <v>3.5980000000000001E-3</v>
      </c>
      <c r="J185" s="69">
        <v>0</v>
      </c>
      <c r="K185" s="69">
        <v>0.78268599999999999</v>
      </c>
      <c r="L185" s="69">
        <v>0</v>
      </c>
      <c r="M185" s="69">
        <v>1.0436369999999999</v>
      </c>
      <c r="N185" s="69">
        <v>1.4121E-2</v>
      </c>
    </row>
    <row r="186" spans="1:14" ht="40.5" customHeight="1" x14ac:dyDescent="0.25">
      <c r="A186" s="66" t="s">
        <v>903</v>
      </c>
      <c r="B186" s="66" t="s">
        <v>325</v>
      </c>
      <c r="C186" s="66" t="s">
        <v>75</v>
      </c>
      <c r="D186" s="66" t="s">
        <v>239</v>
      </c>
      <c r="E186" s="66" t="s">
        <v>77</v>
      </c>
      <c r="F186" s="95">
        <v>32.418354000000001</v>
      </c>
      <c r="G186" s="69">
        <v>9.3166919999999998</v>
      </c>
      <c r="H186" s="69">
        <v>5.1553430000000002</v>
      </c>
      <c r="I186" s="69">
        <v>2.9573040000000002</v>
      </c>
      <c r="J186" s="69">
        <v>0.19726199999999999</v>
      </c>
      <c r="K186" s="69">
        <v>4.9938039999999999</v>
      </c>
      <c r="L186" s="69">
        <v>0.84803300000000004</v>
      </c>
      <c r="M186" s="69">
        <v>7.1465240000000003</v>
      </c>
      <c r="N186" s="69">
        <v>1.8033920000000001</v>
      </c>
    </row>
    <row r="187" spans="1:14" ht="40.5" customHeight="1" x14ac:dyDescent="0.25">
      <c r="A187" s="66" t="s">
        <v>351</v>
      </c>
      <c r="B187" s="23" t="s">
        <v>283</v>
      </c>
      <c r="C187" s="66" t="s">
        <v>75</v>
      </c>
      <c r="D187" s="66" t="s">
        <v>239</v>
      </c>
      <c r="E187" s="66" t="s">
        <v>77</v>
      </c>
      <c r="F187" s="98">
        <v>2.9524859999999999</v>
      </c>
      <c r="G187" s="56">
        <v>0.47206700000000001</v>
      </c>
      <c r="H187" s="56">
        <v>0.18255099999999999</v>
      </c>
      <c r="I187" s="56">
        <v>0.28259800000000002</v>
      </c>
      <c r="J187" s="56">
        <v>9.1260000000000004E-3</v>
      </c>
      <c r="K187" s="56">
        <v>0.247835</v>
      </c>
      <c r="L187" s="56">
        <v>7.1529999999999996E-2</v>
      </c>
      <c r="M187" s="56">
        <v>1.6853689999999999</v>
      </c>
      <c r="N187" s="56">
        <v>1.41E-3</v>
      </c>
    </row>
    <row r="188" spans="1:14" ht="40.5" customHeight="1" x14ac:dyDescent="0.25">
      <c r="A188" s="66" t="s">
        <v>352</v>
      </c>
      <c r="B188" s="23" t="s">
        <v>284</v>
      </c>
      <c r="C188" s="66" t="s">
        <v>75</v>
      </c>
      <c r="D188" s="66" t="s">
        <v>239</v>
      </c>
      <c r="E188" s="66" t="s">
        <v>77</v>
      </c>
      <c r="F188" s="98">
        <v>12.262139999999999</v>
      </c>
      <c r="G188" s="56">
        <v>3.5392250000000001</v>
      </c>
      <c r="H188" s="56">
        <v>2.2190509999999999</v>
      </c>
      <c r="I188" s="56">
        <v>2.003924</v>
      </c>
      <c r="J188" s="56">
        <v>5.4873999999999999E-2</v>
      </c>
      <c r="K188" s="56">
        <v>1.5762659999999999</v>
      </c>
      <c r="L188" s="56">
        <v>0.27573199999999998</v>
      </c>
      <c r="M188" s="56">
        <v>1.7966839999999999</v>
      </c>
      <c r="N188" s="56">
        <v>0.79638399999999998</v>
      </c>
    </row>
    <row r="189" spans="1:14" ht="20.25" customHeight="1" x14ac:dyDescent="0.25">
      <c r="A189" s="66" t="s">
        <v>904</v>
      </c>
      <c r="B189" s="23" t="s">
        <v>317</v>
      </c>
      <c r="C189" s="66" t="s">
        <v>75</v>
      </c>
      <c r="D189" s="66" t="s">
        <v>239</v>
      </c>
      <c r="E189" s="66" t="s">
        <v>77</v>
      </c>
      <c r="F189" s="98">
        <v>0.29857800000000001</v>
      </c>
      <c r="G189" s="56">
        <v>0.20164499999999999</v>
      </c>
      <c r="H189" s="56">
        <v>2.3734999999999999E-2</v>
      </c>
      <c r="I189" s="56">
        <v>1.521E-3</v>
      </c>
      <c r="J189" s="56">
        <v>3.1000000000000001E-5</v>
      </c>
      <c r="K189" s="56">
        <v>5.0554000000000002E-2</v>
      </c>
      <c r="L189" s="56">
        <v>5.6999999999999998E-4</v>
      </c>
      <c r="M189" s="56">
        <v>2.0472000000000001E-2</v>
      </c>
      <c r="N189" s="56">
        <v>5.0000000000000002E-5</v>
      </c>
    </row>
    <row r="190" spans="1:14" ht="20.25" customHeight="1" x14ac:dyDescent="0.25">
      <c r="A190" s="66" t="s">
        <v>905</v>
      </c>
      <c r="B190" s="23" t="s">
        <v>318</v>
      </c>
      <c r="C190" s="66" t="s">
        <v>75</v>
      </c>
      <c r="D190" s="66" t="s">
        <v>239</v>
      </c>
      <c r="E190" s="66" t="s">
        <v>77</v>
      </c>
      <c r="F190" s="98">
        <v>16.905150000000003</v>
      </c>
      <c r="G190" s="56">
        <v>5.1037549999999996</v>
      </c>
      <c r="H190" s="56">
        <v>2.7300059999999999</v>
      </c>
      <c r="I190" s="56">
        <v>0.66926099999999999</v>
      </c>
      <c r="J190" s="56">
        <v>0.13323099999999999</v>
      </c>
      <c r="K190" s="56">
        <v>3.1191490000000002</v>
      </c>
      <c r="L190" s="56">
        <v>0.50020100000000001</v>
      </c>
      <c r="M190" s="56">
        <v>3.643999</v>
      </c>
      <c r="N190" s="56">
        <v>1.0055480000000001</v>
      </c>
    </row>
    <row r="191" spans="1:14" ht="40.5" customHeight="1" x14ac:dyDescent="0.25">
      <c r="A191" s="66" t="s">
        <v>906</v>
      </c>
      <c r="B191" s="66" t="s">
        <v>326</v>
      </c>
      <c r="C191" s="66" t="s">
        <v>75</v>
      </c>
      <c r="D191" s="66" t="s">
        <v>239</v>
      </c>
      <c r="E191" s="66" t="s">
        <v>77</v>
      </c>
      <c r="F191" s="99">
        <v>14.622074999999999</v>
      </c>
      <c r="G191" s="48">
        <v>4.4987969999999997</v>
      </c>
      <c r="H191" s="48">
        <v>2.05585</v>
      </c>
      <c r="I191" s="48">
        <v>1.774518</v>
      </c>
      <c r="J191" s="48">
        <v>3.7819999999999999E-2</v>
      </c>
      <c r="K191" s="48">
        <v>1.444984</v>
      </c>
      <c r="L191" s="48">
        <v>0.29724299999999998</v>
      </c>
      <c r="M191" s="48">
        <v>3.7697609999999999</v>
      </c>
      <c r="N191" s="48">
        <v>0.74310200000000004</v>
      </c>
    </row>
    <row r="192" spans="1:14" ht="60.75" x14ac:dyDescent="0.25">
      <c r="A192" s="66" t="s">
        <v>962</v>
      </c>
      <c r="B192" s="66" t="s">
        <v>327</v>
      </c>
      <c r="C192" s="66" t="s">
        <v>75</v>
      </c>
      <c r="D192" s="66" t="s">
        <v>239</v>
      </c>
      <c r="E192" s="66" t="s">
        <v>77</v>
      </c>
      <c r="F192" s="82">
        <f>F166+F168</f>
        <v>12341.786719549</v>
      </c>
      <c r="G192" s="14">
        <f t="shared" ref="G192:N192" si="42">G166+G168</f>
        <v>11316.811572183</v>
      </c>
      <c r="H192" s="14">
        <f t="shared" si="42"/>
        <v>144.08433574699998</v>
      </c>
      <c r="I192" s="14">
        <f t="shared" si="42"/>
        <v>115.797497429</v>
      </c>
      <c r="J192" s="14">
        <f t="shared" si="42"/>
        <v>5.9560218650000003</v>
      </c>
      <c r="K192" s="14">
        <f t="shared" si="42"/>
        <v>286.114163045</v>
      </c>
      <c r="L192" s="14">
        <f t="shared" si="42"/>
        <v>212.32248372799998</v>
      </c>
      <c r="M192" s="14">
        <f t="shared" si="42"/>
        <v>55.739755834999997</v>
      </c>
      <c r="N192" s="14">
        <f t="shared" si="42"/>
        <v>204.96088971699999</v>
      </c>
    </row>
    <row r="193" spans="1:14" ht="40.5" x14ac:dyDescent="0.25">
      <c r="A193" s="66" t="s">
        <v>963</v>
      </c>
      <c r="B193" s="66" t="s">
        <v>244</v>
      </c>
      <c r="C193" s="66" t="s">
        <v>75</v>
      </c>
      <c r="D193" s="66" t="s">
        <v>245</v>
      </c>
      <c r="E193" s="66" t="s">
        <v>89</v>
      </c>
      <c r="F193" s="83">
        <f>F192/Справочно!D$4*1000000</f>
        <v>105.57582152102366</v>
      </c>
      <c r="G193" s="47">
        <f>G192/Справочно!E$4*1000000</f>
        <v>350.37671533444257</v>
      </c>
      <c r="H193" s="47">
        <f>H192/Справочно!F$4*1000000</f>
        <v>12.686847411262759</v>
      </c>
      <c r="I193" s="47">
        <f>I192/Справочно!G$4*1000000</f>
        <v>8.7944251427112388</v>
      </c>
      <c r="J193" s="47">
        <f>J192/Справочно!H$4*1000000</f>
        <v>0.82949704405718949</v>
      </c>
      <c r="K193" s="47">
        <f>K192/Справочно!I$4*1000000</f>
        <v>12.165307978801183</v>
      </c>
      <c r="L193" s="47">
        <f>L192/Справочно!J$4*1000000</f>
        <v>22.116068390683193</v>
      </c>
      <c r="M193" s="47">
        <f>M192/Справочно!K$4*1000000</f>
        <v>3.7275358529463944</v>
      </c>
      <c r="N193" s="47">
        <f>N192/Справочно!L$4*1000000</f>
        <v>42.491225901996536</v>
      </c>
    </row>
    <row r="194" spans="1:14" ht="40.5" x14ac:dyDescent="0.25">
      <c r="A194" s="66" t="s">
        <v>964</v>
      </c>
      <c r="B194" s="66" t="s">
        <v>246</v>
      </c>
      <c r="C194" s="66" t="s">
        <v>75</v>
      </c>
      <c r="D194" s="66" t="s">
        <v>136</v>
      </c>
      <c r="E194" s="66" t="s">
        <v>89</v>
      </c>
      <c r="F194" s="83">
        <f>F192/Справочно!D$13*100</f>
        <v>13.409566971068998</v>
      </c>
      <c r="G194" s="66" t="s">
        <v>255</v>
      </c>
      <c r="H194" s="66" t="s">
        <v>255</v>
      </c>
      <c r="I194" s="66" t="s">
        <v>255</v>
      </c>
      <c r="J194" s="66" t="s">
        <v>255</v>
      </c>
      <c r="K194" s="66" t="s">
        <v>255</v>
      </c>
      <c r="L194" s="66" t="s">
        <v>255</v>
      </c>
      <c r="M194" s="66" t="s">
        <v>255</v>
      </c>
      <c r="N194" s="66" t="s">
        <v>255</v>
      </c>
    </row>
    <row r="195" spans="1:14" ht="40.5" customHeight="1" x14ac:dyDescent="0.25">
      <c r="A195" s="66" t="s">
        <v>965</v>
      </c>
      <c r="B195" s="24" t="s">
        <v>1199</v>
      </c>
      <c r="C195" s="66" t="s">
        <v>163</v>
      </c>
      <c r="D195" s="66" t="s">
        <v>239</v>
      </c>
      <c r="E195" s="66" t="s">
        <v>77</v>
      </c>
      <c r="F195" s="82">
        <v>9233.7260000000006</v>
      </c>
      <c r="G195" s="14">
        <v>3005.6010000000001</v>
      </c>
      <c r="H195" s="14">
        <v>1198.76</v>
      </c>
      <c r="I195" s="14">
        <v>715.93200000000002</v>
      </c>
      <c r="J195" s="14">
        <v>225.173</v>
      </c>
      <c r="K195" s="14">
        <v>1626.01</v>
      </c>
      <c r="L195" s="14">
        <v>909.255</v>
      </c>
      <c r="M195" s="14">
        <v>1112.4939999999999</v>
      </c>
      <c r="N195" s="14">
        <v>440.5</v>
      </c>
    </row>
    <row r="196" spans="1:14" ht="40.5" x14ac:dyDescent="0.25">
      <c r="A196" s="66" t="s">
        <v>966</v>
      </c>
      <c r="B196" s="66" t="s">
        <v>329</v>
      </c>
      <c r="C196" s="66" t="s">
        <v>163</v>
      </c>
      <c r="D196" s="66" t="s">
        <v>239</v>
      </c>
      <c r="E196" s="66" t="s">
        <v>77</v>
      </c>
      <c r="F196" s="83">
        <f>F197+F202+F203</f>
        <v>500.15153900000001</v>
      </c>
      <c r="G196" s="38">
        <f t="shared" ref="G196:N196" si="43">G197+G202+G203</f>
        <v>196.85489699999999</v>
      </c>
      <c r="H196" s="38">
        <f t="shared" si="43"/>
        <v>93.724294999999998</v>
      </c>
      <c r="I196" s="38">
        <f t="shared" si="43"/>
        <v>43.080832000000001</v>
      </c>
      <c r="J196" s="38">
        <f t="shared" si="43"/>
        <v>9.4695090000000004</v>
      </c>
      <c r="K196" s="38">
        <f t="shared" si="43"/>
        <v>52.299275999999999</v>
      </c>
      <c r="L196" s="38">
        <f t="shared" si="43"/>
        <v>34.467469000000001</v>
      </c>
      <c r="M196" s="38">
        <f t="shared" si="43"/>
        <v>53.833865000000003</v>
      </c>
      <c r="N196" s="38">
        <f t="shared" si="43"/>
        <v>16.421396000000001</v>
      </c>
    </row>
    <row r="197" spans="1:14" ht="20.25" customHeight="1" x14ac:dyDescent="0.25">
      <c r="A197" s="66" t="s">
        <v>967</v>
      </c>
      <c r="B197" s="23" t="s">
        <v>17</v>
      </c>
      <c r="C197" s="66" t="s">
        <v>163</v>
      </c>
      <c r="D197" s="66" t="s">
        <v>239</v>
      </c>
      <c r="E197" s="66" t="s">
        <v>77</v>
      </c>
      <c r="F197" s="83">
        <f>F204+F209</f>
        <v>229.76461900000001</v>
      </c>
      <c r="G197" s="47">
        <f t="shared" ref="G197:N197" si="44">G204+G209</f>
        <v>130.230963</v>
      </c>
      <c r="H197" s="47">
        <f t="shared" si="44"/>
        <v>34.396506000000002</v>
      </c>
      <c r="I197" s="47">
        <f t="shared" si="44"/>
        <v>7.8049749999999998</v>
      </c>
      <c r="J197" s="47">
        <f t="shared" si="44"/>
        <v>0.61274099999999998</v>
      </c>
      <c r="K197" s="47">
        <f t="shared" si="44"/>
        <v>22.367345999999998</v>
      </c>
      <c r="L197" s="47">
        <f t="shared" si="44"/>
        <v>3.763477</v>
      </c>
      <c r="M197" s="47">
        <f t="shared" si="44"/>
        <v>24.547315999999999</v>
      </c>
      <c r="N197" s="47">
        <f t="shared" si="44"/>
        <v>6.0412949999999999</v>
      </c>
    </row>
    <row r="198" spans="1:14" ht="40.5" customHeight="1" x14ac:dyDescent="0.25">
      <c r="A198" s="66" t="s">
        <v>968</v>
      </c>
      <c r="B198" s="23" t="s">
        <v>283</v>
      </c>
      <c r="C198" s="66" t="s">
        <v>163</v>
      </c>
      <c r="D198" s="66" t="s">
        <v>239</v>
      </c>
      <c r="E198" s="66" t="s">
        <v>77</v>
      </c>
      <c r="F198" s="83">
        <f t="shared" ref="F198:N198" si="45">F205+F210</f>
        <v>45.313437</v>
      </c>
      <c r="G198" s="38">
        <f t="shared" si="45"/>
        <v>31.155704</v>
      </c>
      <c r="H198" s="38">
        <f t="shared" si="45"/>
        <v>0.95998099999999997</v>
      </c>
      <c r="I198" s="38">
        <f t="shared" si="45"/>
        <v>0.90828900000000001</v>
      </c>
      <c r="J198" s="38">
        <f t="shared" si="45"/>
        <v>2.4562E-2</v>
      </c>
      <c r="K198" s="38">
        <f t="shared" si="45"/>
        <v>1.403273</v>
      </c>
      <c r="L198" s="38">
        <f t="shared" si="45"/>
        <v>0.47300700000000001</v>
      </c>
      <c r="M198" s="38">
        <f t="shared" si="45"/>
        <v>10.385884000000001</v>
      </c>
      <c r="N198" s="38">
        <f t="shared" si="45"/>
        <v>2.7369999999999998E-3</v>
      </c>
    </row>
    <row r="199" spans="1:14" ht="40.5" customHeight="1" x14ac:dyDescent="0.25">
      <c r="A199" s="66" t="s">
        <v>969</v>
      </c>
      <c r="B199" s="23" t="s">
        <v>284</v>
      </c>
      <c r="C199" s="66" t="s">
        <v>163</v>
      </c>
      <c r="D199" s="66" t="s">
        <v>239</v>
      </c>
      <c r="E199" s="66" t="s">
        <v>77</v>
      </c>
      <c r="F199" s="83">
        <f t="shared" ref="F199:N199" si="46">F206+F211</f>
        <v>74.606881000000001</v>
      </c>
      <c r="G199" s="38">
        <f t="shared" si="46"/>
        <v>15.60599</v>
      </c>
      <c r="H199" s="38">
        <f t="shared" si="46"/>
        <v>25.954796999999999</v>
      </c>
      <c r="I199" s="38">
        <f t="shared" si="46"/>
        <v>4.8769329999999993</v>
      </c>
      <c r="J199" s="38">
        <f t="shared" si="46"/>
        <v>0.43706200000000001</v>
      </c>
      <c r="K199" s="38">
        <f t="shared" si="46"/>
        <v>15.515433</v>
      </c>
      <c r="L199" s="38">
        <f t="shared" si="46"/>
        <v>2.4368810000000001</v>
      </c>
      <c r="M199" s="38">
        <f t="shared" si="46"/>
        <v>5.4816330000000004</v>
      </c>
      <c r="N199" s="38">
        <f t="shared" si="46"/>
        <v>4.298152</v>
      </c>
    </row>
    <row r="200" spans="1:14" ht="20.25" customHeight="1" x14ac:dyDescent="0.25">
      <c r="A200" s="66" t="s">
        <v>970</v>
      </c>
      <c r="B200" s="23" t="s">
        <v>317</v>
      </c>
      <c r="C200" s="66" t="s">
        <v>163</v>
      </c>
      <c r="D200" s="66" t="s">
        <v>239</v>
      </c>
      <c r="E200" s="66" t="s">
        <v>77</v>
      </c>
      <c r="F200" s="83">
        <f t="shared" ref="F200:N200" si="47">F207+F212</f>
        <v>8.255961000000001</v>
      </c>
      <c r="G200" s="38">
        <f t="shared" si="47"/>
        <v>7.7956940000000001</v>
      </c>
      <c r="H200" s="38">
        <f t="shared" si="47"/>
        <v>3.3065000000000004E-2</v>
      </c>
      <c r="I200" s="38">
        <f t="shared" si="47"/>
        <v>1.555E-3</v>
      </c>
      <c r="J200" s="38">
        <f t="shared" si="47"/>
        <v>1.03E-4</v>
      </c>
      <c r="K200" s="38">
        <f t="shared" si="47"/>
        <v>1.3100000000000001E-4</v>
      </c>
      <c r="L200" s="38">
        <f t="shared" si="47"/>
        <v>1.1999999999999999E-3</v>
      </c>
      <c r="M200" s="38">
        <f t="shared" si="47"/>
        <v>0.42416300000000001</v>
      </c>
      <c r="N200" s="38">
        <f t="shared" si="47"/>
        <v>5.0000000000000002E-5</v>
      </c>
    </row>
    <row r="201" spans="1:14" ht="20.25" customHeight="1" x14ac:dyDescent="0.25">
      <c r="A201" s="66" t="s">
        <v>971</v>
      </c>
      <c r="B201" s="23" t="s">
        <v>318</v>
      </c>
      <c r="C201" s="66" t="s">
        <v>163</v>
      </c>
      <c r="D201" s="66" t="s">
        <v>239</v>
      </c>
      <c r="E201" s="66" t="s">
        <v>77</v>
      </c>
      <c r="F201" s="83">
        <f t="shared" ref="F201:N201" si="48">F208+F213</f>
        <v>101.58833999999999</v>
      </c>
      <c r="G201" s="38">
        <f t="shared" si="48"/>
        <v>75.673575</v>
      </c>
      <c r="H201" s="38">
        <f t="shared" si="48"/>
        <v>7.4486629999999998</v>
      </c>
      <c r="I201" s="38">
        <f t="shared" si="48"/>
        <v>2.0181979999999999</v>
      </c>
      <c r="J201" s="38">
        <f t="shared" si="48"/>
        <v>0.15101400000000001</v>
      </c>
      <c r="K201" s="38">
        <f t="shared" si="48"/>
        <v>5.4485089999999996</v>
      </c>
      <c r="L201" s="38">
        <f t="shared" si="48"/>
        <v>0.85238899999999995</v>
      </c>
      <c r="M201" s="38">
        <f t="shared" si="48"/>
        <v>8.2556360000000009</v>
      </c>
      <c r="N201" s="38">
        <f t="shared" si="48"/>
        <v>1.740356</v>
      </c>
    </row>
    <row r="202" spans="1:14" ht="20.25" customHeight="1" x14ac:dyDescent="0.25">
      <c r="A202" s="66" t="s">
        <v>972</v>
      </c>
      <c r="B202" s="23" t="s">
        <v>27</v>
      </c>
      <c r="C202" s="66" t="s">
        <v>163</v>
      </c>
      <c r="D202" s="66" t="s">
        <v>239</v>
      </c>
      <c r="E202" s="66" t="s">
        <v>77</v>
      </c>
      <c r="F202" s="83">
        <v>72.609920000000002</v>
      </c>
      <c r="G202" s="38">
        <v>8.2369339999999998</v>
      </c>
      <c r="H202" s="38">
        <v>6.5187889999999999</v>
      </c>
      <c r="I202" s="38">
        <v>9.1638570000000001</v>
      </c>
      <c r="J202" s="38">
        <v>7.5567679999999999</v>
      </c>
      <c r="K202" s="38">
        <v>15.365930000000001</v>
      </c>
      <c r="L202" s="38">
        <v>9.8079920000000005</v>
      </c>
      <c r="M202" s="38">
        <v>12.506549</v>
      </c>
      <c r="N202" s="38">
        <v>3.4531010000000002</v>
      </c>
    </row>
    <row r="203" spans="1:14" ht="20.25" customHeight="1" x14ac:dyDescent="0.25">
      <c r="A203" s="66" t="s">
        <v>973</v>
      </c>
      <c r="B203" s="23" t="s">
        <v>298</v>
      </c>
      <c r="C203" s="66" t="s">
        <v>163</v>
      </c>
      <c r="D203" s="66" t="s">
        <v>239</v>
      </c>
      <c r="E203" s="66" t="s">
        <v>77</v>
      </c>
      <c r="F203" s="83">
        <f t="shared" ref="F203" si="49">SUM(G203:N203)</f>
        <v>197.77699999999999</v>
      </c>
      <c r="G203" s="38">
        <v>58.387</v>
      </c>
      <c r="H203" s="38">
        <v>52.808999999999997</v>
      </c>
      <c r="I203" s="38">
        <v>26.111999999999998</v>
      </c>
      <c r="J203" s="38">
        <v>1.3</v>
      </c>
      <c r="K203" s="38">
        <v>14.566000000000001</v>
      </c>
      <c r="L203" s="38">
        <v>20.896000000000001</v>
      </c>
      <c r="M203" s="38">
        <v>16.78</v>
      </c>
      <c r="N203" s="38">
        <v>6.9269999999999996</v>
      </c>
    </row>
    <row r="204" spans="1:14" ht="20.25" customHeight="1" x14ac:dyDescent="0.25">
      <c r="A204" s="66" t="s">
        <v>907</v>
      </c>
      <c r="B204" s="66" t="s">
        <v>330</v>
      </c>
      <c r="C204" s="66" t="s">
        <v>163</v>
      </c>
      <c r="D204" s="66" t="s">
        <v>239</v>
      </c>
      <c r="E204" s="66" t="s">
        <v>77</v>
      </c>
      <c r="F204" s="83">
        <v>111.59663800000001</v>
      </c>
      <c r="G204" s="38">
        <v>100.78423100000001</v>
      </c>
      <c r="H204" s="38">
        <v>0.87683500000000003</v>
      </c>
      <c r="I204" s="38">
        <v>4.5350000000000001E-2</v>
      </c>
      <c r="J204" s="38">
        <v>0</v>
      </c>
      <c r="K204" s="38">
        <v>3.8210320000000002</v>
      </c>
      <c r="L204" s="38">
        <v>0</v>
      </c>
      <c r="M204" s="38">
        <v>5.8910729999999996</v>
      </c>
      <c r="N204" s="38">
        <v>0.178117</v>
      </c>
    </row>
    <row r="205" spans="1:14" ht="40.5" customHeight="1" x14ac:dyDescent="0.25">
      <c r="A205" s="66" t="s">
        <v>974</v>
      </c>
      <c r="B205" s="23" t="s">
        <v>283</v>
      </c>
      <c r="C205" s="66" t="s">
        <v>163</v>
      </c>
      <c r="D205" s="66" t="s">
        <v>239</v>
      </c>
      <c r="E205" s="66" t="s">
        <v>77</v>
      </c>
      <c r="F205" s="90">
        <v>35.189881</v>
      </c>
      <c r="G205" s="38">
        <v>29.234780000000001</v>
      </c>
      <c r="H205" s="38">
        <v>0.27811599999999997</v>
      </c>
      <c r="I205" s="38">
        <v>0</v>
      </c>
      <c r="J205" s="38">
        <v>0</v>
      </c>
      <c r="K205" s="38">
        <v>0.17483599999999999</v>
      </c>
      <c r="L205" s="38">
        <v>0</v>
      </c>
      <c r="M205" s="38">
        <v>5.5021490000000002</v>
      </c>
      <c r="N205" s="38">
        <v>0</v>
      </c>
    </row>
    <row r="206" spans="1:14" ht="40.5" customHeight="1" x14ac:dyDescent="0.25">
      <c r="A206" s="66" t="s">
        <v>908</v>
      </c>
      <c r="B206" s="23" t="s">
        <v>284</v>
      </c>
      <c r="C206" s="66" t="s">
        <v>163</v>
      </c>
      <c r="D206" s="66" t="s">
        <v>239</v>
      </c>
      <c r="E206" s="66" t="s">
        <v>77</v>
      </c>
      <c r="F206" s="90">
        <v>8.7906549999999992</v>
      </c>
      <c r="G206" s="38">
        <v>4.9660679999999999</v>
      </c>
      <c r="H206" s="38">
        <v>0.54769299999999999</v>
      </c>
      <c r="I206" s="38">
        <v>1.0000000000000001E-5</v>
      </c>
      <c r="J206" s="38">
        <v>0</v>
      </c>
      <c r="K206" s="38">
        <v>3.1967279999999998</v>
      </c>
      <c r="L206" s="38">
        <v>0</v>
      </c>
      <c r="M206" s="38">
        <v>0</v>
      </c>
      <c r="N206" s="38">
        <v>8.0156000000000005E-2</v>
      </c>
    </row>
    <row r="207" spans="1:14" ht="20.25" customHeight="1" x14ac:dyDescent="0.25">
      <c r="A207" s="66" t="s">
        <v>975</v>
      </c>
      <c r="B207" s="23" t="s">
        <v>317</v>
      </c>
      <c r="C207" s="66" t="s">
        <v>163</v>
      </c>
      <c r="D207" s="66" t="s">
        <v>239</v>
      </c>
      <c r="E207" s="66" t="s">
        <v>77</v>
      </c>
      <c r="F207" s="90">
        <v>7.5178410000000007</v>
      </c>
      <c r="G207" s="38">
        <v>7.1204020000000003</v>
      </c>
      <c r="H207" s="38">
        <v>8.3840000000000008E-3</v>
      </c>
      <c r="I207" s="38">
        <v>0</v>
      </c>
      <c r="J207" s="38">
        <v>0</v>
      </c>
      <c r="K207" s="38">
        <v>1.3100000000000001E-4</v>
      </c>
      <c r="L207" s="38">
        <v>0</v>
      </c>
      <c r="M207" s="38">
        <v>0.38892399999999999</v>
      </c>
      <c r="N207" s="38">
        <v>0</v>
      </c>
    </row>
    <row r="208" spans="1:14" ht="20.25" customHeight="1" x14ac:dyDescent="0.25">
      <c r="A208" s="66" t="s">
        <v>976</v>
      </c>
      <c r="B208" s="23" t="s">
        <v>318</v>
      </c>
      <c r="C208" s="66" t="s">
        <v>163</v>
      </c>
      <c r="D208" s="66" t="s">
        <v>239</v>
      </c>
      <c r="E208" s="66" t="s">
        <v>77</v>
      </c>
      <c r="F208" s="90">
        <v>60.098261000000001</v>
      </c>
      <c r="G208" s="38">
        <v>59.462980999999999</v>
      </c>
      <c r="H208" s="38">
        <v>4.2641999999999999E-2</v>
      </c>
      <c r="I208" s="38">
        <v>4.5339999999999998E-2</v>
      </c>
      <c r="J208" s="38">
        <v>0</v>
      </c>
      <c r="K208" s="38">
        <v>0.44933699999999999</v>
      </c>
      <c r="L208" s="38">
        <v>0</v>
      </c>
      <c r="M208" s="38">
        <v>0</v>
      </c>
      <c r="N208" s="38">
        <v>9.7961000000000006E-2</v>
      </c>
    </row>
    <row r="209" spans="1:14" ht="20.25" customHeight="1" x14ac:dyDescent="0.25">
      <c r="A209" s="66" t="s">
        <v>977</v>
      </c>
      <c r="B209" s="66" t="s">
        <v>331</v>
      </c>
      <c r="C209" s="66" t="s">
        <v>163</v>
      </c>
      <c r="D209" s="66" t="s">
        <v>239</v>
      </c>
      <c r="E209" s="66" t="s">
        <v>77</v>
      </c>
      <c r="F209" s="83">
        <v>118.167981</v>
      </c>
      <c r="G209" s="38">
        <v>29.446732000000001</v>
      </c>
      <c r="H209" s="38">
        <v>33.519671000000002</v>
      </c>
      <c r="I209" s="38">
        <v>7.7596249999999998</v>
      </c>
      <c r="J209" s="38">
        <v>0.61274099999999998</v>
      </c>
      <c r="K209" s="38">
        <v>18.546313999999999</v>
      </c>
      <c r="L209" s="38">
        <v>3.763477</v>
      </c>
      <c r="M209" s="38">
        <v>18.656243</v>
      </c>
      <c r="N209" s="38">
        <v>5.8631779999999996</v>
      </c>
    </row>
    <row r="210" spans="1:14" ht="40.5" customHeight="1" x14ac:dyDescent="0.25">
      <c r="A210" s="33" t="s">
        <v>978</v>
      </c>
      <c r="B210" s="23" t="s">
        <v>283</v>
      </c>
      <c r="C210" s="33" t="s">
        <v>163</v>
      </c>
      <c r="D210" s="33" t="s">
        <v>239</v>
      </c>
      <c r="E210" s="33" t="s">
        <v>77</v>
      </c>
      <c r="F210" s="90">
        <v>10.123556000000001</v>
      </c>
      <c r="G210" s="38">
        <v>1.9209240000000001</v>
      </c>
      <c r="H210" s="38">
        <v>0.68186500000000005</v>
      </c>
      <c r="I210" s="38">
        <v>0.90828900000000001</v>
      </c>
      <c r="J210" s="38">
        <v>2.4562E-2</v>
      </c>
      <c r="K210" s="38">
        <v>1.228437</v>
      </c>
      <c r="L210" s="38">
        <v>0.47300700000000001</v>
      </c>
      <c r="M210" s="38">
        <v>4.8837349999999997</v>
      </c>
      <c r="N210" s="38">
        <v>2.7369999999999998E-3</v>
      </c>
    </row>
    <row r="211" spans="1:14" ht="40.5" customHeight="1" x14ac:dyDescent="0.25">
      <c r="A211" s="33" t="s">
        <v>979</v>
      </c>
      <c r="B211" s="23" t="s">
        <v>284</v>
      </c>
      <c r="C211" s="33" t="s">
        <v>163</v>
      </c>
      <c r="D211" s="33" t="s">
        <v>239</v>
      </c>
      <c r="E211" s="33" t="s">
        <v>77</v>
      </c>
      <c r="F211" s="90">
        <v>65.816226</v>
      </c>
      <c r="G211" s="38">
        <v>10.639922</v>
      </c>
      <c r="H211" s="38">
        <v>25.407104</v>
      </c>
      <c r="I211" s="38">
        <v>4.8769229999999997</v>
      </c>
      <c r="J211" s="38">
        <v>0.43706200000000001</v>
      </c>
      <c r="K211" s="38">
        <v>12.318705</v>
      </c>
      <c r="L211" s="38">
        <v>2.4368810000000001</v>
      </c>
      <c r="M211" s="38">
        <v>5.4816330000000004</v>
      </c>
      <c r="N211" s="38">
        <v>4.2179960000000003</v>
      </c>
    </row>
    <row r="212" spans="1:14" ht="20.25" customHeight="1" x14ac:dyDescent="0.25">
      <c r="A212" s="66" t="s">
        <v>980</v>
      </c>
      <c r="B212" s="23" t="s">
        <v>317</v>
      </c>
      <c r="C212" s="66" t="s">
        <v>163</v>
      </c>
      <c r="D212" s="66" t="s">
        <v>239</v>
      </c>
      <c r="E212" s="66" t="s">
        <v>77</v>
      </c>
      <c r="F212" s="90">
        <v>0.73811999999999989</v>
      </c>
      <c r="G212" s="38">
        <v>0.675292</v>
      </c>
      <c r="H212" s="38">
        <v>2.4681000000000002E-2</v>
      </c>
      <c r="I212" s="38">
        <v>1.555E-3</v>
      </c>
      <c r="J212" s="38">
        <v>1.03E-4</v>
      </c>
      <c r="K212" s="38">
        <v>0</v>
      </c>
      <c r="L212" s="38">
        <v>1.1999999999999999E-3</v>
      </c>
      <c r="M212" s="38">
        <v>3.5238999999999999E-2</v>
      </c>
      <c r="N212" s="38">
        <v>5.0000000000000002E-5</v>
      </c>
    </row>
    <row r="213" spans="1:14" ht="20.25" customHeight="1" x14ac:dyDescent="0.25">
      <c r="A213" s="66" t="s">
        <v>981</v>
      </c>
      <c r="B213" s="23" t="s">
        <v>318</v>
      </c>
      <c r="C213" s="66" t="s">
        <v>163</v>
      </c>
      <c r="D213" s="66" t="s">
        <v>239</v>
      </c>
      <c r="E213" s="66" t="s">
        <v>77</v>
      </c>
      <c r="F213" s="90">
        <v>41.490078999999994</v>
      </c>
      <c r="G213" s="38">
        <v>16.210594</v>
      </c>
      <c r="H213" s="38">
        <v>7.406021</v>
      </c>
      <c r="I213" s="38">
        <v>1.972858</v>
      </c>
      <c r="J213" s="38">
        <v>0.15101400000000001</v>
      </c>
      <c r="K213" s="38">
        <v>4.9991719999999997</v>
      </c>
      <c r="L213" s="38">
        <v>0.85238899999999995</v>
      </c>
      <c r="M213" s="38">
        <v>8.2556360000000009</v>
      </c>
      <c r="N213" s="38">
        <v>1.642395</v>
      </c>
    </row>
    <row r="214" spans="1:14" ht="40.5" customHeight="1" x14ac:dyDescent="0.25">
      <c r="A214" s="66" t="s">
        <v>982</v>
      </c>
      <c r="B214" s="66" t="s">
        <v>333</v>
      </c>
      <c r="C214" s="66" t="s">
        <v>163</v>
      </c>
      <c r="D214" s="66" t="s">
        <v>239</v>
      </c>
      <c r="E214" s="66" t="s">
        <v>77</v>
      </c>
      <c r="F214" s="82">
        <f t="shared" ref="F214" si="50">SUM(G214:N214)</f>
        <v>12.208453876</v>
      </c>
      <c r="G214" s="69">
        <v>2.136838998</v>
      </c>
      <c r="H214" s="69">
        <v>1.0382998800000001</v>
      </c>
      <c r="I214" s="69">
        <v>2.3161263380000001</v>
      </c>
      <c r="J214" s="69">
        <v>4.9055493999999998E-2</v>
      </c>
      <c r="K214" s="69">
        <v>1.7603676000000001</v>
      </c>
      <c r="L214" s="69">
        <v>1.00277086</v>
      </c>
      <c r="M214" s="69">
        <v>1.6864210279999998</v>
      </c>
      <c r="N214" s="69">
        <v>2.2185736779999998</v>
      </c>
    </row>
    <row r="215" spans="1:14" ht="81" customHeight="1" x14ac:dyDescent="0.25">
      <c r="A215" s="66" t="s">
        <v>983</v>
      </c>
      <c r="B215" s="66" t="s">
        <v>334</v>
      </c>
      <c r="C215" s="66" t="s">
        <v>163</v>
      </c>
      <c r="D215" s="66" t="s">
        <v>239</v>
      </c>
      <c r="E215" s="66" t="s">
        <v>77</v>
      </c>
      <c r="F215" s="82">
        <f>F195+F196</f>
        <v>9733.877539000001</v>
      </c>
      <c r="G215" s="14">
        <f t="shared" ref="G215:N215" si="51">G195+G196</f>
        <v>3202.4558970000003</v>
      </c>
      <c r="H215" s="14">
        <f t="shared" si="51"/>
        <v>1292.484295</v>
      </c>
      <c r="I215" s="14">
        <f t="shared" si="51"/>
        <v>759.012832</v>
      </c>
      <c r="J215" s="14">
        <f t="shared" si="51"/>
        <v>234.64250899999999</v>
      </c>
      <c r="K215" s="14">
        <f t="shared" si="51"/>
        <v>1678.309276</v>
      </c>
      <c r="L215" s="14">
        <f t="shared" si="51"/>
        <v>943.72246900000005</v>
      </c>
      <c r="M215" s="14">
        <f t="shared" si="51"/>
        <v>1166.327865</v>
      </c>
      <c r="N215" s="14">
        <f t="shared" si="51"/>
        <v>456.92139600000002</v>
      </c>
    </row>
    <row r="216" spans="1:14" ht="20.25" x14ac:dyDescent="0.25">
      <c r="A216" s="141" t="s">
        <v>335</v>
      </c>
      <c r="B216" s="141"/>
      <c r="C216" s="141"/>
      <c r="D216" s="141"/>
      <c r="E216" s="141"/>
      <c r="F216" s="80"/>
      <c r="G216" s="66"/>
      <c r="H216" s="66"/>
      <c r="I216" s="66"/>
      <c r="J216" s="66"/>
      <c r="K216" s="66"/>
      <c r="L216" s="66"/>
      <c r="M216" s="66"/>
      <c r="N216" s="66"/>
    </row>
    <row r="217" spans="1:14" ht="60.75" x14ac:dyDescent="0.25">
      <c r="A217" s="66" t="s">
        <v>909</v>
      </c>
      <c r="B217" s="66" t="s">
        <v>336</v>
      </c>
      <c r="C217" s="66" t="s">
        <v>75</v>
      </c>
      <c r="D217" s="66" t="s">
        <v>76</v>
      </c>
      <c r="E217" s="66" t="s">
        <v>77</v>
      </c>
      <c r="F217" s="82">
        <f>F219+F221</f>
        <v>30308</v>
      </c>
      <c r="G217" s="14">
        <f t="shared" ref="G217:N218" si="52">G219+G221</f>
        <v>6550</v>
      </c>
      <c r="H217" s="14">
        <f t="shared" si="52"/>
        <v>2317</v>
      </c>
      <c r="I217" s="14">
        <f t="shared" si="52"/>
        <v>3158</v>
      </c>
      <c r="J217" s="14">
        <f t="shared" si="52"/>
        <v>2447</v>
      </c>
      <c r="K217" s="14">
        <f t="shared" si="52"/>
        <v>7606</v>
      </c>
      <c r="L217" s="14">
        <f t="shared" si="52"/>
        <v>2089</v>
      </c>
      <c r="M217" s="14">
        <f t="shared" si="52"/>
        <v>4555</v>
      </c>
      <c r="N217" s="14">
        <f t="shared" si="52"/>
        <v>1586</v>
      </c>
    </row>
    <row r="218" spans="1:14" ht="20.25" customHeight="1" x14ac:dyDescent="0.25">
      <c r="A218" s="66" t="s">
        <v>910</v>
      </c>
      <c r="B218" s="23" t="s">
        <v>338</v>
      </c>
      <c r="C218" s="66" t="s">
        <v>75</v>
      </c>
      <c r="D218" s="66" t="s">
        <v>76</v>
      </c>
      <c r="E218" s="66" t="s">
        <v>77</v>
      </c>
      <c r="F218" s="82">
        <f>F220+F222</f>
        <v>18723</v>
      </c>
      <c r="G218" s="14">
        <f t="shared" si="52"/>
        <v>3826</v>
      </c>
      <c r="H218" s="14">
        <f t="shared" si="52"/>
        <v>1150</v>
      </c>
      <c r="I218" s="14">
        <f t="shared" si="52"/>
        <v>2151</v>
      </c>
      <c r="J218" s="14">
        <f t="shared" si="52"/>
        <v>1845</v>
      </c>
      <c r="K218" s="14">
        <f t="shared" si="52"/>
        <v>4457</v>
      </c>
      <c r="L218" s="14">
        <f t="shared" si="52"/>
        <v>1441</v>
      </c>
      <c r="M218" s="14">
        <f t="shared" si="52"/>
        <v>2748</v>
      </c>
      <c r="N218" s="14">
        <f t="shared" si="52"/>
        <v>1105</v>
      </c>
    </row>
    <row r="219" spans="1:14" ht="60.75" x14ac:dyDescent="0.25">
      <c r="A219" s="72" t="s">
        <v>911</v>
      </c>
      <c r="B219" s="72" t="s">
        <v>339</v>
      </c>
      <c r="C219" s="66" t="s">
        <v>75</v>
      </c>
      <c r="D219" s="66" t="s">
        <v>76</v>
      </c>
      <c r="E219" s="66" t="s">
        <v>77</v>
      </c>
      <c r="F219" s="82">
        <v>3119</v>
      </c>
      <c r="G219" s="14">
        <v>827</v>
      </c>
      <c r="H219" s="14">
        <v>25</v>
      </c>
      <c r="I219" s="14">
        <v>827</v>
      </c>
      <c r="J219" s="14">
        <v>637</v>
      </c>
      <c r="K219" s="14">
        <v>655</v>
      </c>
      <c r="L219" s="14">
        <v>147</v>
      </c>
      <c r="M219" s="14">
        <v>1</v>
      </c>
      <c r="N219" s="14">
        <v>0</v>
      </c>
    </row>
    <row r="220" spans="1:14" ht="20.25" customHeight="1" x14ac:dyDescent="0.25">
      <c r="A220" s="72" t="s">
        <v>912</v>
      </c>
      <c r="B220" s="23" t="s">
        <v>338</v>
      </c>
      <c r="C220" s="66" t="s">
        <v>75</v>
      </c>
      <c r="D220" s="66" t="s">
        <v>76</v>
      </c>
      <c r="E220" s="66" t="s">
        <v>77</v>
      </c>
      <c r="F220" s="82">
        <v>2064</v>
      </c>
      <c r="G220" s="14">
        <v>561</v>
      </c>
      <c r="H220" s="14">
        <v>12</v>
      </c>
      <c r="I220" s="14">
        <v>509</v>
      </c>
      <c r="J220" s="14">
        <v>453</v>
      </c>
      <c r="K220" s="14">
        <v>414</v>
      </c>
      <c r="L220" s="14">
        <v>115</v>
      </c>
      <c r="M220" s="14">
        <v>0</v>
      </c>
      <c r="N220" s="14">
        <v>0</v>
      </c>
    </row>
    <row r="221" spans="1:14" ht="60.75" x14ac:dyDescent="0.25">
      <c r="A221" s="72" t="s">
        <v>984</v>
      </c>
      <c r="B221" s="72" t="s">
        <v>340</v>
      </c>
      <c r="C221" s="66" t="s">
        <v>75</v>
      </c>
      <c r="D221" s="66" t="s">
        <v>76</v>
      </c>
      <c r="E221" s="66" t="s">
        <v>77</v>
      </c>
      <c r="F221" s="82">
        <v>27189</v>
      </c>
      <c r="G221" s="14">
        <v>5723</v>
      </c>
      <c r="H221" s="14">
        <v>2292</v>
      </c>
      <c r="I221" s="14">
        <v>2331</v>
      </c>
      <c r="J221" s="14">
        <v>1810</v>
      </c>
      <c r="K221" s="14">
        <v>6951</v>
      </c>
      <c r="L221" s="14">
        <v>1942</v>
      </c>
      <c r="M221" s="14">
        <v>4554</v>
      </c>
      <c r="N221" s="14">
        <v>1586</v>
      </c>
    </row>
    <row r="222" spans="1:14" ht="20.25" customHeight="1" x14ac:dyDescent="0.25">
      <c r="A222" s="72" t="s">
        <v>985</v>
      </c>
      <c r="B222" s="23" t="s">
        <v>338</v>
      </c>
      <c r="C222" s="66" t="s">
        <v>75</v>
      </c>
      <c r="D222" s="66" t="s">
        <v>76</v>
      </c>
      <c r="E222" s="66" t="s">
        <v>77</v>
      </c>
      <c r="F222" s="82">
        <v>16659</v>
      </c>
      <c r="G222" s="14">
        <v>3265</v>
      </c>
      <c r="H222" s="14">
        <v>1138</v>
      </c>
      <c r="I222" s="14">
        <v>1642</v>
      </c>
      <c r="J222" s="14">
        <v>1392</v>
      </c>
      <c r="K222" s="14">
        <v>4043</v>
      </c>
      <c r="L222" s="14">
        <v>1326</v>
      </c>
      <c r="M222" s="14">
        <v>2748</v>
      </c>
      <c r="N222" s="14">
        <v>1105</v>
      </c>
    </row>
    <row r="223" spans="1:14" ht="60.75" x14ac:dyDescent="0.25">
      <c r="A223" s="66" t="s">
        <v>913</v>
      </c>
      <c r="B223" s="24" t="s">
        <v>1200</v>
      </c>
      <c r="C223" s="66" t="s">
        <v>75</v>
      </c>
      <c r="D223" s="66" t="s">
        <v>76</v>
      </c>
      <c r="E223" s="66" t="s">
        <v>77</v>
      </c>
      <c r="F223" s="82">
        <f>F224+F226</f>
        <v>37694</v>
      </c>
      <c r="G223" s="14">
        <f t="shared" ref="G223:N223" si="53">G224+G226</f>
        <v>9273</v>
      </c>
      <c r="H223" s="14">
        <f t="shared" si="53"/>
        <v>3001</v>
      </c>
      <c r="I223" s="14">
        <f t="shared" si="53"/>
        <v>4157</v>
      </c>
      <c r="J223" s="14">
        <f t="shared" si="53"/>
        <v>2540</v>
      </c>
      <c r="K223" s="14">
        <f t="shared" si="53"/>
        <v>8988</v>
      </c>
      <c r="L223" s="14">
        <f t="shared" si="53"/>
        <v>2350</v>
      </c>
      <c r="M223" s="14">
        <f t="shared" si="53"/>
        <v>5327</v>
      </c>
      <c r="N223" s="14">
        <f t="shared" si="53"/>
        <v>2058</v>
      </c>
    </row>
    <row r="224" spans="1:14" ht="20.25" customHeight="1" x14ac:dyDescent="0.25">
      <c r="A224" s="66" t="s">
        <v>374</v>
      </c>
      <c r="B224" s="23" t="s">
        <v>241</v>
      </c>
      <c r="C224" s="66" t="s">
        <v>75</v>
      </c>
      <c r="D224" s="66" t="s">
        <v>76</v>
      </c>
      <c r="E224" s="66" t="s">
        <v>77</v>
      </c>
      <c r="F224" s="82">
        <f>F227+F229</f>
        <v>34097</v>
      </c>
      <c r="G224" s="14">
        <f t="shared" ref="G224:N225" si="54">G227+G229</f>
        <v>7487</v>
      </c>
      <c r="H224" s="14">
        <f t="shared" si="54"/>
        <v>2793</v>
      </c>
      <c r="I224" s="14">
        <f>I227+I229</f>
        <v>3657</v>
      </c>
      <c r="J224" s="14">
        <f t="shared" si="54"/>
        <v>2532</v>
      </c>
      <c r="K224" s="14">
        <f t="shared" si="54"/>
        <v>8555</v>
      </c>
      <c r="L224" s="14">
        <f t="shared" si="54"/>
        <v>2253</v>
      </c>
      <c r="M224" s="14">
        <f t="shared" si="54"/>
        <v>5025</v>
      </c>
      <c r="N224" s="14">
        <f t="shared" si="54"/>
        <v>1795</v>
      </c>
    </row>
    <row r="225" spans="1:14" ht="20.25" customHeight="1" x14ac:dyDescent="0.25">
      <c r="A225" s="66" t="s">
        <v>986</v>
      </c>
      <c r="B225" s="23" t="s">
        <v>341</v>
      </c>
      <c r="C225" s="66" t="s">
        <v>75</v>
      </c>
      <c r="D225" s="66" t="s">
        <v>76</v>
      </c>
      <c r="E225" s="66" t="s">
        <v>77</v>
      </c>
      <c r="F225" s="82">
        <f>F228+F230</f>
        <v>20944</v>
      </c>
      <c r="G225" s="14">
        <f t="shared" si="54"/>
        <v>4254</v>
      </c>
      <c r="H225" s="14">
        <f t="shared" si="54"/>
        <v>1336</v>
      </c>
      <c r="I225" s="14">
        <f t="shared" si="54"/>
        <v>2465</v>
      </c>
      <c r="J225" s="14">
        <f t="shared" si="54"/>
        <v>1906</v>
      </c>
      <c r="K225" s="14">
        <f t="shared" si="54"/>
        <v>5170</v>
      </c>
      <c r="L225" s="14">
        <f t="shared" si="54"/>
        <v>1550</v>
      </c>
      <c r="M225" s="14">
        <f t="shared" si="54"/>
        <v>3018</v>
      </c>
      <c r="N225" s="14">
        <f t="shared" si="54"/>
        <v>1245</v>
      </c>
    </row>
    <row r="226" spans="1:14" ht="20.25" customHeight="1" x14ac:dyDescent="0.25">
      <c r="A226" s="66" t="s">
        <v>987</v>
      </c>
      <c r="B226" s="23" t="s">
        <v>27</v>
      </c>
      <c r="C226" s="66" t="s">
        <v>75</v>
      </c>
      <c r="D226" s="66" t="s">
        <v>76</v>
      </c>
      <c r="E226" s="66" t="s">
        <v>77</v>
      </c>
      <c r="F226" s="82">
        <v>3597</v>
      </c>
      <c r="G226" s="14">
        <v>1786</v>
      </c>
      <c r="H226" s="14">
        <v>208</v>
      </c>
      <c r="I226" s="14">
        <v>500</v>
      </c>
      <c r="J226" s="14">
        <v>8</v>
      </c>
      <c r="K226" s="14">
        <v>433</v>
      </c>
      <c r="L226" s="14">
        <v>97</v>
      </c>
      <c r="M226" s="14">
        <v>302</v>
      </c>
      <c r="N226" s="14">
        <v>263</v>
      </c>
    </row>
    <row r="227" spans="1:14" ht="40.5" x14ac:dyDescent="0.25">
      <c r="A227" s="66" t="s">
        <v>914</v>
      </c>
      <c r="B227" s="66" t="s">
        <v>342</v>
      </c>
      <c r="C227" s="66" t="s">
        <v>75</v>
      </c>
      <c r="D227" s="66" t="s">
        <v>76</v>
      </c>
      <c r="E227" s="66" t="s">
        <v>77</v>
      </c>
      <c r="F227" s="82">
        <v>30463</v>
      </c>
      <c r="G227" s="14">
        <v>6587</v>
      </c>
      <c r="H227" s="14">
        <v>2768</v>
      </c>
      <c r="I227" s="14">
        <v>2632</v>
      </c>
      <c r="J227" s="14">
        <v>1890</v>
      </c>
      <c r="K227" s="14">
        <v>7722</v>
      </c>
      <c r="L227" s="14">
        <v>2075</v>
      </c>
      <c r="M227" s="14">
        <v>5021</v>
      </c>
      <c r="N227" s="14">
        <v>1768</v>
      </c>
    </row>
    <row r="228" spans="1:14" ht="20.25" customHeight="1" x14ac:dyDescent="0.25">
      <c r="A228" s="66" t="s">
        <v>915</v>
      </c>
      <c r="B228" s="23" t="s">
        <v>341</v>
      </c>
      <c r="C228" s="66" t="s">
        <v>75</v>
      </c>
      <c r="D228" s="66" t="s">
        <v>76</v>
      </c>
      <c r="E228" s="66" t="s">
        <v>77</v>
      </c>
      <c r="F228" s="82">
        <v>18559</v>
      </c>
      <c r="G228" s="14">
        <v>3647</v>
      </c>
      <c r="H228" s="14">
        <v>1324</v>
      </c>
      <c r="I228" s="14">
        <v>1837</v>
      </c>
      <c r="J228" s="14">
        <v>1449</v>
      </c>
      <c r="K228" s="14">
        <v>4652</v>
      </c>
      <c r="L228" s="14">
        <v>1407</v>
      </c>
      <c r="M228" s="14">
        <v>3018</v>
      </c>
      <c r="N228" s="14">
        <v>1225</v>
      </c>
    </row>
    <row r="229" spans="1:14" ht="40.5" x14ac:dyDescent="0.25">
      <c r="A229" s="66" t="s">
        <v>378</v>
      </c>
      <c r="B229" s="66" t="s">
        <v>343</v>
      </c>
      <c r="C229" s="66" t="s">
        <v>75</v>
      </c>
      <c r="D229" s="66" t="s">
        <v>76</v>
      </c>
      <c r="E229" s="66" t="s">
        <v>77</v>
      </c>
      <c r="F229" s="82">
        <v>3634</v>
      </c>
      <c r="G229" s="14">
        <v>900</v>
      </c>
      <c r="H229" s="14">
        <v>25</v>
      </c>
      <c r="I229" s="14">
        <v>1025</v>
      </c>
      <c r="J229" s="14">
        <v>642</v>
      </c>
      <c r="K229" s="14">
        <v>833</v>
      </c>
      <c r="L229" s="14">
        <v>178</v>
      </c>
      <c r="M229" s="14">
        <v>4</v>
      </c>
      <c r="N229" s="14">
        <v>27</v>
      </c>
    </row>
    <row r="230" spans="1:14" ht="20.25" customHeight="1" x14ac:dyDescent="0.25">
      <c r="A230" s="66" t="s">
        <v>916</v>
      </c>
      <c r="B230" s="23" t="s">
        <v>341</v>
      </c>
      <c r="C230" s="66" t="s">
        <v>75</v>
      </c>
      <c r="D230" s="66" t="s">
        <v>76</v>
      </c>
      <c r="E230" s="66" t="s">
        <v>77</v>
      </c>
      <c r="F230" s="82">
        <v>2385</v>
      </c>
      <c r="G230" s="14">
        <v>607</v>
      </c>
      <c r="H230" s="14">
        <v>12</v>
      </c>
      <c r="I230" s="14">
        <v>628</v>
      </c>
      <c r="J230" s="14">
        <v>457</v>
      </c>
      <c r="K230" s="14">
        <v>518</v>
      </c>
      <c r="L230" s="14">
        <v>143</v>
      </c>
      <c r="M230" s="14">
        <v>0</v>
      </c>
      <c r="N230" s="14">
        <v>20</v>
      </c>
    </row>
    <row r="231" spans="1:14" ht="101.25" customHeight="1" x14ac:dyDescent="0.25">
      <c r="A231" s="66" t="s">
        <v>988</v>
      </c>
      <c r="B231" s="66" t="s">
        <v>344</v>
      </c>
      <c r="C231" s="66" t="s">
        <v>75</v>
      </c>
      <c r="D231" s="66" t="s">
        <v>136</v>
      </c>
      <c r="E231" s="66" t="s">
        <v>164</v>
      </c>
      <c r="F231" s="96">
        <v>18.399999999999999</v>
      </c>
      <c r="G231" s="48">
        <v>15.231788079470199</v>
      </c>
      <c r="H231" s="48">
        <v>20</v>
      </c>
      <c r="I231" s="48">
        <v>23.809523809523807</v>
      </c>
      <c r="J231" s="48">
        <v>10.526315789473683</v>
      </c>
      <c r="K231" s="48">
        <v>20.253164556962027</v>
      </c>
      <c r="L231" s="48">
        <v>14.893617021276595</v>
      </c>
      <c r="M231" s="48">
        <v>20</v>
      </c>
      <c r="N231" s="48">
        <v>23.076923076923077</v>
      </c>
    </row>
    <row r="232" spans="1:14" ht="20.25" customHeight="1" x14ac:dyDescent="0.25">
      <c r="A232" s="66" t="s">
        <v>917</v>
      </c>
      <c r="B232" s="66" t="s">
        <v>13</v>
      </c>
      <c r="C232" s="66" t="s">
        <v>75</v>
      </c>
      <c r="D232" s="66" t="s">
        <v>136</v>
      </c>
      <c r="E232" s="66" t="s">
        <v>164</v>
      </c>
      <c r="F232" s="96">
        <v>17.8</v>
      </c>
      <c r="G232" s="48">
        <v>15.231788079470199</v>
      </c>
      <c r="H232" s="48">
        <v>20</v>
      </c>
      <c r="I232" s="48">
        <v>23.809523809523807</v>
      </c>
      <c r="J232" s="48">
        <v>10.526315789473683</v>
      </c>
      <c r="K232" s="48">
        <v>17.721518987341771</v>
      </c>
      <c r="L232" s="48">
        <v>12.76595744680851</v>
      </c>
      <c r="M232" s="48">
        <v>20</v>
      </c>
      <c r="N232" s="48">
        <v>23.076923076923077</v>
      </c>
    </row>
    <row r="233" spans="1:14" ht="20.25" customHeight="1" x14ac:dyDescent="0.25">
      <c r="A233" s="66" t="s">
        <v>989</v>
      </c>
      <c r="B233" s="66" t="s">
        <v>15</v>
      </c>
      <c r="C233" s="66" t="s">
        <v>75</v>
      </c>
      <c r="D233" s="66" t="s">
        <v>136</v>
      </c>
      <c r="E233" s="66" t="s">
        <v>164</v>
      </c>
      <c r="F233" s="96">
        <v>1</v>
      </c>
      <c r="G233" s="48">
        <v>0.66225165562913912</v>
      </c>
      <c r="H233" s="48">
        <v>0</v>
      </c>
      <c r="I233" s="48">
        <v>0</v>
      </c>
      <c r="J233" s="48">
        <v>5.2631578947368416</v>
      </c>
      <c r="K233" s="48">
        <v>2.5316455696202533</v>
      </c>
      <c r="L233" s="48">
        <v>2.1276595744680851</v>
      </c>
      <c r="M233" s="48">
        <v>0</v>
      </c>
      <c r="N233" s="48">
        <v>0</v>
      </c>
    </row>
    <row r="234" spans="1:14" ht="20.25" x14ac:dyDescent="0.25">
      <c r="A234" s="66" t="s">
        <v>990</v>
      </c>
      <c r="B234" s="23" t="s">
        <v>17</v>
      </c>
      <c r="C234" s="66" t="s">
        <v>75</v>
      </c>
      <c r="D234" s="66" t="s">
        <v>136</v>
      </c>
      <c r="E234" s="66" t="s">
        <v>164</v>
      </c>
      <c r="F234" s="97">
        <v>0.6</v>
      </c>
      <c r="G234" s="48">
        <v>0.66225165562913912</v>
      </c>
      <c r="H234" s="48">
        <v>0</v>
      </c>
      <c r="I234" s="48">
        <v>0</v>
      </c>
      <c r="J234" s="48">
        <v>0</v>
      </c>
      <c r="K234" s="48">
        <v>1.2658227848101267</v>
      </c>
      <c r="L234" s="48">
        <v>2.1276595744680851</v>
      </c>
      <c r="M234" s="48">
        <v>0</v>
      </c>
      <c r="N234" s="48">
        <v>0</v>
      </c>
    </row>
    <row r="235" spans="1:14" ht="20.25" x14ac:dyDescent="0.25">
      <c r="A235" s="66" t="s">
        <v>991</v>
      </c>
      <c r="B235" s="23" t="s">
        <v>23</v>
      </c>
      <c r="C235" s="66" t="s">
        <v>75</v>
      </c>
      <c r="D235" s="66" t="s">
        <v>136</v>
      </c>
      <c r="E235" s="66" t="s">
        <v>164</v>
      </c>
      <c r="F235" s="97">
        <v>0.4</v>
      </c>
      <c r="G235" s="48">
        <v>0</v>
      </c>
      <c r="H235" s="48">
        <v>0</v>
      </c>
      <c r="I235" s="48">
        <v>0</v>
      </c>
      <c r="J235" s="48">
        <v>5.2631578947368416</v>
      </c>
      <c r="K235" s="48">
        <v>1.2658227848101267</v>
      </c>
      <c r="L235" s="48">
        <v>0</v>
      </c>
      <c r="M235" s="48">
        <v>0</v>
      </c>
      <c r="N235" s="48">
        <v>0</v>
      </c>
    </row>
    <row r="236" spans="1:14" ht="20.25" x14ac:dyDescent="0.25">
      <c r="A236" s="66" t="s">
        <v>992</v>
      </c>
      <c r="B236" s="23" t="s">
        <v>25</v>
      </c>
      <c r="C236" s="66" t="s">
        <v>75</v>
      </c>
      <c r="D236" s="66" t="s">
        <v>136</v>
      </c>
      <c r="E236" s="66" t="s">
        <v>164</v>
      </c>
      <c r="F236" s="100">
        <v>0.2</v>
      </c>
      <c r="G236" s="61">
        <v>0</v>
      </c>
      <c r="H236" s="61">
        <v>0</v>
      </c>
      <c r="I236" s="61">
        <v>0</v>
      </c>
      <c r="J236" s="61">
        <v>5.2631578947368416</v>
      </c>
      <c r="K236" s="61">
        <v>0</v>
      </c>
      <c r="L236" s="61">
        <v>0</v>
      </c>
      <c r="M236" s="61">
        <v>0</v>
      </c>
      <c r="N236" s="61">
        <v>0</v>
      </c>
    </row>
    <row r="237" spans="1:14" ht="60.75" customHeight="1" x14ac:dyDescent="0.25">
      <c r="A237" s="66" t="s">
        <v>993</v>
      </c>
      <c r="B237" s="66" t="s">
        <v>346</v>
      </c>
      <c r="C237" s="66" t="s">
        <v>75</v>
      </c>
      <c r="D237" s="66" t="s">
        <v>136</v>
      </c>
      <c r="E237" s="66" t="s">
        <v>164</v>
      </c>
      <c r="F237" s="96">
        <v>23.400000000000002</v>
      </c>
      <c r="G237" s="48">
        <v>24.503311258278146</v>
      </c>
      <c r="H237" s="48">
        <v>23.636363636363637</v>
      </c>
      <c r="I237" s="48">
        <v>30.158730158730158</v>
      </c>
      <c r="J237" s="48">
        <v>15.789473684210526</v>
      </c>
      <c r="K237" s="48">
        <v>20.253164556962027</v>
      </c>
      <c r="L237" s="48">
        <v>19.148936170212767</v>
      </c>
      <c r="M237" s="48">
        <v>21.666666666666668</v>
      </c>
      <c r="N237" s="48">
        <v>26.923076923076923</v>
      </c>
    </row>
    <row r="238" spans="1:14" ht="64.5" x14ac:dyDescent="0.25">
      <c r="A238" s="66" t="s">
        <v>994</v>
      </c>
      <c r="B238" s="66" t="s">
        <v>347</v>
      </c>
      <c r="C238" s="66" t="s">
        <v>163</v>
      </c>
      <c r="D238" s="66" t="s">
        <v>76</v>
      </c>
      <c r="E238" s="66" t="s">
        <v>77</v>
      </c>
      <c r="F238" s="82">
        <f>F239+F241</f>
        <v>38041</v>
      </c>
      <c r="G238" s="14">
        <f t="shared" ref="G238:N238" si="55">G239+G241</f>
        <v>17916</v>
      </c>
      <c r="H238" s="14">
        <f t="shared" si="55"/>
        <v>2121</v>
      </c>
      <c r="I238" s="14">
        <f t="shared" si="55"/>
        <v>2790</v>
      </c>
      <c r="J238" s="14">
        <f t="shared" si="55"/>
        <v>1503</v>
      </c>
      <c r="K238" s="14">
        <f t="shared" si="55"/>
        <v>7066</v>
      </c>
      <c r="L238" s="14">
        <f t="shared" si="55"/>
        <v>1375</v>
      </c>
      <c r="M238" s="14">
        <f t="shared" si="55"/>
        <v>3446</v>
      </c>
      <c r="N238" s="14">
        <f t="shared" si="55"/>
        <v>1824</v>
      </c>
    </row>
    <row r="239" spans="1:14" ht="20.25" customHeight="1" x14ac:dyDescent="0.25">
      <c r="A239" s="66" t="s">
        <v>995</v>
      </c>
      <c r="B239" s="23" t="s">
        <v>241</v>
      </c>
      <c r="C239" s="66" t="s">
        <v>163</v>
      </c>
      <c r="D239" s="66" t="s">
        <v>76</v>
      </c>
      <c r="E239" s="66" t="s">
        <v>77</v>
      </c>
      <c r="F239" s="82">
        <f>F242+F244</f>
        <v>34265</v>
      </c>
      <c r="G239" s="14">
        <f t="shared" ref="G239:N240" si="56">G242+G244</f>
        <v>16328</v>
      </c>
      <c r="H239" s="14">
        <f t="shared" si="56"/>
        <v>1671</v>
      </c>
      <c r="I239" s="14">
        <f t="shared" si="56"/>
        <v>2307</v>
      </c>
      <c r="J239" s="14">
        <f t="shared" si="56"/>
        <v>1494</v>
      </c>
      <c r="K239" s="14">
        <f t="shared" si="56"/>
        <v>6641</v>
      </c>
      <c r="L239" s="14">
        <f t="shared" si="56"/>
        <v>1098</v>
      </c>
      <c r="M239" s="14">
        <f t="shared" si="56"/>
        <v>3141</v>
      </c>
      <c r="N239" s="14">
        <f t="shared" si="56"/>
        <v>1585</v>
      </c>
    </row>
    <row r="240" spans="1:14" ht="20.25" customHeight="1" x14ac:dyDescent="0.25">
      <c r="A240" s="66" t="s">
        <v>996</v>
      </c>
      <c r="B240" s="23" t="s">
        <v>341</v>
      </c>
      <c r="C240" s="66" t="s">
        <v>163</v>
      </c>
      <c r="D240" s="66" t="s">
        <v>76</v>
      </c>
      <c r="E240" s="66" t="s">
        <v>77</v>
      </c>
      <c r="F240" s="82">
        <f>F243+F245</f>
        <v>14200</v>
      </c>
      <c r="G240" s="14">
        <f t="shared" si="56"/>
        <v>4389</v>
      </c>
      <c r="H240" s="14">
        <f t="shared" si="56"/>
        <v>834</v>
      </c>
      <c r="I240" s="14">
        <f t="shared" si="56"/>
        <v>1441</v>
      </c>
      <c r="J240" s="14">
        <f t="shared" si="56"/>
        <v>708</v>
      </c>
      <c r="K240" s="14">
        <f t="shared" si="56"/>
        <v>3071</v>
      </c>
      <c r="L240" s="14">
        <f t="shared" si="56"/>
        <v>751</v>
      </c>
      <c r="M240" s="14">
        <f t="shared" si="56"/>
        <v>1776</v>
      </c>
      <c r="N240" s="14">
        <f t="shared" si="56"/>
        <v>1230</v>
      </c>
    </row>
    <row r="241" spans="1:14" ht="20.25" customHeight="1" x14ac:dyDescent="0.25">
      <c r="A241" s="66" t="s">
        <v>997</v>
      </c>
      <c r="B241" s="23" t="s">
        <v>27</v>
      </c>
      <c r="C241" s="66" t="s">
        <v>163</v>
      </c>
      <c r="D241" s="66" t="s">
        <v>76</v>
      </c>
      <c r="E241" s="66" t="s">
        <v>77</v>
      </c>
      <c r="F241" s="82">
        <v>3776</v>
      </c>
      <c r="G241" s="14">
        <v>1588</v>
      </c>
      <c r="H241" s="14">
        <v>450</v>
      </c>
      <c r="I241" s="14">
        <v>483</v>
      </c>
      <c r="J241" s="14">
        <v>9</v>
      </c>
      <c r="K241" s="14">
        <v>425</v>
      </c>
      <c r="L241" s="14">
        <v>277</v>
      </c>
      <c r="M241" s="14">
        <v>305</v>
      </c>
      <c r="N241" s="14">
        <v>239</v>
      </c>
    </row>
    <row r="242" spans="1:14" ht="40.5" customHeight="1" x14ac:dyDescent="0.25">
      <c r="A242" s="66" t="s">
        <v>918</v>
      </c>
      <c r="B242" s="66" t="s">
        <v>348</v>
      </c>
      <c r="C242" s="66" t="s">
        <v>163</v>
      </c>
      <c r="D242" s="66" t="s">
        <v>76</v>
      </c>
      <c r="E242" s="66" t="s">
        <v>77</v>
      </c>
      <c r="F242" s="82">
        <v>2040</v>
      </c>
      <c r="G242" s="14">
        <v>961</v>
      </c>
      <c r="H242" s="14">
        <v>31</v>
      </c>
      <c r="I242" s="14">
        <v>343</v>
      </c>
      <c r="J242" s="14">
        <v>2</v>
      </c>
      <c r="K242" s="14">
        <v>569</v>
      </c>
      <c r="L242" s="14">
        <v>79</v>
      </c>
      <c r="M242" s="14">
        <v>0</v>
      </c>
      <c r="N242" s="14">
        <v>55</v>
      </c>
    </row>
    <row r="243" spans="1:14" ht="20.25" customHeight="1" x14ac:dyDescent="0.25">
      <c r="A243" s="66" t="s">
        <v>919</v>
      </c>
      <c r="B243" s="23" t="s">
        <v>341</v>
      </c>
      <c r="C243" s="66" t="s">
        <v>163</v>
      </c>
      <c r="D243" s="66" t="s">
        <v>76</v>
      </c>
      <c r="E243" s="66" t="s">
        <v>77</v>
      </c>
      <c r="F243" s="82">
        <v>1107</v>
      </c>
      <c r="G243" s="14">
        <v>469</v>
      </c>
      <c r="H243" s="14">
        <v>16</v>
      </c>
      <c r="I243" s="14">
        <v>197</v>
      </c>
      <c r="J243" s="14">
        <v>2</v>
      </c>
      <c r="K243" s="14">
        <v>314</v>
      </c>
      <c r="L243" s="14">
        <v>68</v>
      </c>
      <c r="M243" s="14">
        <v>0</v>
      </c>
      <c r="N243" s="14">
        <v>41</v>
      </c>
    </row>
    <row r="244" spans="1:14" ht="40.5" customHeight="1" x14ac:dyDescent="0.25">
      <c r="A244" s="66" t="s">
        <v>998</v>
      </c>
      <c r="B244" s="66" t="s">
        <v>349</v>
      </c>
      <c r="C244" s="66" t="s">
        <v>163</v>
      </c>
      <c r="D244" s="66" t="s">
        <v>76</v>
      </c>
      <c r="E244" s="66" t="s">
        <v>77</v>
      </c>
      <c r="F244" s="82">
        <v>32225</v>
      </c>
      <c r="G244" s="14">
        <v>15367</v>
      </c>
      <c r="H244" s="14">
        <v>1640</v>
      </c>
      <c r="I244" s="14">
        <v>1964</v>
      </c>
      <c r="J244" s="14">
        <v>1492</v>
      </c>
      <c r="K244" s="14">
        <v>6072</v>
      </c>
      <c r="L244" s="14">
        <v>1019</v>
      </c>
      <c r="M244" s="14">
        <v>3141</v>
      </c>
      <c r="N244" s="14">
        <v>1530</v>
      </c>
    </row>
    <row r="245" spans="1:14" ht="20.25" customHeight="1" x14ac:dyDescent="0.25">
      <c r="A245" s="66" t="s">
        <v>920</v>
      </c>
      <c r="B245" s="23" t="s">
        <v>341</v>
      </c>
      <c r="C245" s="66" t="s">
        <v>163</v>
      </c>
      <c r="D245" s="66" t="s">
        <v>76</v>
      </c>
      <c r="E245" s="66" t="s">
        <v>77</v>
      </c>
      <c r="F245" s="82">
        <v>13093</v>
      </c>
      <c r="G245" s="14">
        <v>3920</v>
      </c>
      <c r="H245" s="14">
        <v>818</v>
      </c>
      <c r="I245" s="14">
        <v>1244</v>
      </c>
      <c r="J245" s="14">
        <v>706</v>
      </c>
      <c r="K245" s="14">
        <v>2757</v>
      </c>
      <c r="L245" s="14">
        <v>683</v>
      </c>
      <c r="M245" s="14">
        <v>1776</v>
      </c>
      <c r="N245" s="14">
        <v>1189</v>
      </c>
    </row>
    <row r="246" spans="1:14" ht="81" customHeight="1" x14ac:dyDescent="0.25">
      <c r="A246" s="66" t="s">
        <v>999</v>
      </c>
      <c r="B246" s="66" t="s">
        <v>350</v>
      </c>
      <c r="C246" s="66" t="s">
        <v>163</v>
      </c>
      <c r="D246" s="66" t="s">
        <v>136</v>
      </c>
      <c r="E246" s="66" t="s">
        <v>164</v>
      </c>
      <c r="F246" s="96">
        <v>22.8</v>
      </c>
      <c r="G246" s="48">
        <v>17.880794701986755</v>
      </c>
      <c r="H246" s="48">
        <v>29.09090909090909</v>
      </c>
      <c r="I246" s="48">
        <v>31.746031746031743</v>
      </c>
      <c r="J246" s="48">
        <v>21.052631578947366</v>
      </c>
      <c r="K246" s="48">
        <v>21.518987341772153</v>
      </c>
      <c r="L246" s="48">
        <v>23.404255319148938</v>
      </c>
      <c r="M246" s="48">
        <v>18.333333333333332</v>
      </c>
      <c r="N246" s="48">
        <v>30.76923076923077</v>
      </c>
    </row>
    <row r="247" spans="1:14" ht="20.25" customHeight="1" x14ac:dyDescent="0.25">
      <c r="A247" s="66" t="s">
        <v>1000</v>
      </c>
      <c r="B247" s="66" t="s">
        <v>13</v>
      </c>
      <c r="C247" s="66" t="s">
        <v>163</v>
      </c>
      <c r="D247" s="66" t="s">
        <v>136</v>
      </c>
      <c r="E247" s="66" t="s">
        <v>164</v>
      </c>
      <c r="F247" s="96">
        <v>22.400000000000002</v>
      </c>
      <c r="G247" s="48">
        <v>17.880794701986755</v>
      </c>
      <c r="H247" s="48">
        <v>29.09090909090909</v>
      </c>
      <c r="I247" s="48">
        <v>31.746031746031743</v>
      </c>
      <c r="J247" s="48">
        <v>15.789473684210526</v>
      </c>
      <c r="K247" s="48">
        <v>21.518987341772153</v>
      </c>
      <c r="L247" s="48">
        <v>21.276595744680851</v>
      </c>
      <c r="M247" s="48">
        <v>18.333333333333332</v>
      </c>
      <c r="N247" s="48">
        <v>30.76923076923077</v>
      </c>
    </row>
    <row r="248" spans="1:14" ht="20.25" customHeight="1" x14ac:dyDescent="0.25">
      <c r="A248" s="66" t="s">
        <v>1001</v>
      </c>
      <c r="B248" s="66" t="s">
        <v>15</v>
      </c>
      <c r="C248" s="66" t="s">
        <v>163</v>
      </c>
      <c r="D248" s="66" t="s">
        <v>136</v>
      </c>
      <c r="E248" s="66" t="s">
        <v>164</v>
      </c>
      <c r="F248" s="96">
        <v>1.2</v>
      </c>
      <c r="G248" s="48">
        <v>0</v>
      </c>
      <c r="H248" s="48">
        <v>3.6363636363636362</v>
      </c>
      <c r="I248" s="48">
        <v>1.5873015873015872</v>
      </c>
      <c r="J248" s="48">
        <v>10.526315789473683</v>
      </c>
      <c r="K248" s="48">
        <v>0</v>
      </c>
      <c r="L248" s="48">
        <v>2.1276595744680851</v>
      </c>
      <c r="M248" s="48">
        <v>0</v>
      </c>
      <c r="N248" s="48">
        <v>0</v>
      </c>
    </row>
    <row r="249" spans="1:14" ht="20.25" x14ac:dyDescent="0.25">
      <c r="A249" s="66" t="s">
        <v>1002</v>
      </c>
      <c r="B249" s="23" t="s">
        <v>17</v>
      </c>
      <c r="C249" s="66" t="s">
        <v>163</v>
      </c>
      <c r="D249" s="66" t="s">
        <v>136</v>
      </c>
      <c r="E249" s="66" t="s">
        <v>164</v>
      </c>
      <c r="F249" s="97">
        <v>0.6</v>
      </c>
      <c r="G249" s="48">
        <v>0</v>
      </c>
      <c r="H249" s="48">
        <v>0</v>
      </c>
      <c r="I249" s="48">
        <v>1.5873015873015872</v>
      </c>
      <c r="J249" s="48">
        <v>5.2631578947368416</v>
      </c>
      <c r="K249" s="48">
        <v>0</v>
      </c>
      <c r="L249" s="48">
        <v>2.1276595744680851</v>
      </c>
      <c r="M249" s="48">
        <v>0</v>
      </c>
      <c r="N249" s="48">
        <v>0</v>
      </c>
    </row>
    <row r="250" spans="1:14" ht="20.25" x14ac:dyDescent="0.25">
      <c r="A250" s="66" t="s">
        <v>1003</v>
      </c>
      <c r="B250" s="23" t="s">
        <v>23</v>
      </c>
      <c r="C250" s="66" t="s">
        <v>163</v>
      </c>
      <c r="D250" s="66" t="s">
        <v>136</v>
      </c>
      <c r="E250" s="66" t="s">
        <v>164</v>
      </c>
      <c r="F250" s="97">
        <v>0.6</v>
      </c>
      <c r="G250" s="48">
        <v>0</v>
      </c>
      <c r="H250" s="48">
        <v>1.8181818181818181</v>
      </c>
      <c r="I250" s="48">
        <v>0</v>
      </c>
      <c r="J250" s="48">
        <v>10.526315789473683</v>
      </c>
      <c r="K250" s="48">
        <v>0</v>
      </c>
      <c r="L250" s="48">
        <v>0</v>
      </c>
      <c r="M250" s="48">
        <v>0</v>
      </c>
      <c r="N250" s="48">
        <v>0</v>
      </c>
    </row>
    <row r="251" spans="1:14" ht="20.25" x14ac:dyDescent="0.25">
      <c r="A251" s="66" t="s">
        <v>1004</v>
      </c>
      <c r="B251" s="23" t="s">
        <v>25</v>
      </c>
      <c r="C251" s="66" t="s">
        <v>163</v>
      </c>
      <c r="D251" s="66" t="s">
        <v>136</v>
      </c>
      <c r="E251" s="66" t="s">
        <v>164</v>
      </c>
      <c r="F251" s="97">
        <v>0.6</v>
      </c>
      <c r="G251" s="48">
        <v>0</v>
      </c>
      <c r="H251" s="48">
        <v>1.8181818181818181</v>
      </c>
      <c r="I251" s="48">
        <v>0</v>
      </c>
      <c r="J251" s="48">
        <v>10.526315789473683</v>
      </c>
      <c r="K251" s="48">
        <v>0</v>
      </c>
      <c r="L251" s="48">
        <v>0</v>
      </c>
      <c r="M251" s="48">
        <v>0</v>
      </c>
      <c r="N251" s="48">
        <v>0</v>
      </c>
    </row>
    <row r="252" spans="1:14" ht="60.75" customHeight="1" x14ac:dyDescent="0.25">
      <c r="A252" s="66" t="s">
        <v>921</v>
      </c>
      <c r="B252" s="66" t="s">
        <v>1074</v>
      </c>
      <c r="C252" s="66" t="s">
        <v>163</v>
      </c>
      <c r="D252" s="66" t="s">
        <v>136</v>
      </c>
      <c r="E252" s="66" t="s">
        <v>164</v>
      </c>
      <c r="F252" s="85">
        <v>15.4</v>
      </c>
      <c r="G252" s="28">
        <v>13.245033112582782</v>
      </c>
      <c r="H252" s="28">
        <v>14.545454545454545</v>
      </c>
      <c r="I252" s="28">
        <v>12.698412698412698</v>
      </c>
      <c r="J252" s="28">
        <v>36.84210526315789</v>
      </c>
      <c r="K252" s="28">
        <v>20.253164556962027</v>
      </c>
      <c r="L252" s="28">
        <v>8.5106382978723403</v>
      </c>
      <c r="M252" s="28">
        <v>16.666666666666664</v>
      </c>
      <c r="N252" s="28">
        <v>15.384615384615385</v>
      </c>
    </row>
    <row r="253" spans="1:14" ht="20.25" customHeight="1" x14ac:dyDescent="0.25">
      <c r="A253" s="66" t="s">
        <v>382</v>
      </c>
      <c r="B253" s="23" t="s">
        <v>353</v>
      </c>
      <c r="C253" s="66" t="s">
        <v>163</v>
      </c>
      <c r="D253" s="66" t="s">
        <v>136</v>
      </c>
      <c r="E253" s="66" t="s">
        <v>164</v>
      </c>
      <c r="F253" s="86">
        <v>14.2</v>
      </c>
      <c r="G253" s="58">
        <v>12.582781456953644</v>
      </c>
      <c r="H253" s="58">
        <v>12.727272727272727</v>
      </c>
      <c r="I253" s="58">
        <v>12.698412698412698</v>
      </c>
      <c r="J253" s="58">
        <v>36.84210526315789</v>
      </c>
      <c r="K253" s="58">
        <v>16.455696202531644</v>
      </c>
      <c r="L253" s="58">
        <v>6.3829787234042552</v>
      </c>
      <c r="M253" s="58">
        <v>16.666666666666664</v>
      </c>
      <c r="N253" s="58">
        <v>15.384615384615385</v>
      </c>
    </row>
    <row r="254" spans="1:14" ht="20.25" customHeight="1" x14ac:dyDescent="0.25">
      <c r="A254" s="66" t="s">
        <v>1005</v>
      </c>
      <c r="B254" s="23" t="s">
        <v>354</v>
      </c>
      <c r="C254" s="66" t="s">
        <v>163</v>
      </c>
      <c r="D254" s="66" t="s">
        <v>136</v>
      </c>
      <c r="E254" s="66" t="s">
        <v>164</v>
      </c>
      <c r="F254" s="86">
        <v>2.4</v>
      </c>
      <c r="G254" s="58">
        <v>1.3245033112582782</v>
      </c>
      <c r="H254" s="58">
        <v>1.8181818181818181</v>
      </c>
      <c r="I254" s="58">
        <v>1.5873015873015872</v>
      </c>
      <c r="J254" s="58">
        <v>15.789473684210526</v>
      </c>
      <c r="K254" s="58">
        <v>5.0632911392405067</v>
      </c>
      <c r="L254" s="58">
        <v>2.1276595744680851</v>
      </c>
      <c r="M254" s="58">
        <v>0</v>
      </c>
      <c r="N254" s="58">
        <v>0</v>
      </c>
    </row>
    <row r="255" spans="1:14" ht="101.25" customHeight="1" x14ac:dyDescent="0.25">
      <c r="A255" s="66" t="s">
        <v>922</v>
      </c>
      <c r="B255" s="66" t="s">
        <v>355</v>
      </c>
      <c r="C255" s="66" t="s">
        <v>163</v>
      </c>
      <c r="D255" s="66" t="s">
        <v>136</v>
      </c>
      <c r="E255" s="66" t="s">
        <v>164</v>
      </c>
      <c r="F255" s="86">
        <v>29</v>
      </c>
      <c r="G255" s="58">
        <v>23.178807947019866</v>
      </c>
      <c r="H255" s="58">
        <v>30.909090909090907</v>
      </c>
      <c r="I255" s="58">
        <v>34.920634920634917</v>
      </c>
      <c r="J255" s="58">
        <v>36.84210526315789</v>
      </c>
      <c r="K255" s="58">
        <v>34.177215189873415</v>
      </c>
      <c r="L255" s="58">
        <v>27.659574468085108</v>
      </c>
      <c r="M255" s="58">
        <v>23.333333333333332</v>
      </c>
      <c r="N255" s="58">
        <v>38.461538461538467</v>
      </c>
    </row>
    <row r="256" spans="1:14" ht="60.75" customHeight="1" x14ac:dyDescent="0.25">
      <c r="A256" s="66" t="s">
        <v>1006</v>
      </c>
      <c r="B256" s="24" t="s">
        <v>1201</v>
      </c>
      <c r="C256" s="66" t="s">
        <v>75</v>
      </c>
      <c r="D256" s="66" t="s">
        <v>239</v>
      </c>
      <c r="E256" s="66" t="s">
        <v>77</v>
      </c>
      <c r="F256" s="82">
        <v>4169.8959999999997</v>
      </c>
      <c r="G256" s="14">
        <v>1771.4860000000001</v>
      </c>
      <c r="H256" s="14">
        <v>468.73</v>
      </c>
      <c r="I256" s="14">
        <v>367.26</v>
      </c>
      <c r="J256" s="14">
        <v>135.80600000000001</v>
      </c>
      <c r="K256" s="14">
        <v>668.68700000000001</v>
      </c>
      <c r="L256" s="14">
        <v>253.51300000000001</v>
      </c>
      <c r="M256" s="14">
        <v>349.58199999999999</v>
      </c>
      <c r="N256" s="14">
        <v>154.83199999999999</v>
      </c>
    </row>
    <row r="257" spans="1:14" ht="20.25" customHeight="1" x14ac:dyDescent="0.25">
      <c r="A257" s="66" t="s">
        <v>385</v>
      </c>
      <c r="B257" s="23" t="s">
        <v>356</v>
      </c>
      <c r="C257" s="66" t="s">
        <v>75</v>
      </c>
      <c r="D257" s="66" t="s">
        <v>239</v>
      </c>
      <c r="E257" s="34" t="s">
        <v>77</v>
      </c>
      <c r="F257" s="98">
        <v>376.24299999999999</v>
      </c>
      <c r="G257" s="56">
        <v>91.936000000000007</v>
      </c>
      <c r="H257" s="56">
        <v>21.725999999999999</v>
      </c>
      <c r="I257" s="56">
        <v>50.368000000000002</v>
      </c>
      <c r="J257" s="56">
        <v>15.813000000000001</v>
      </c>
      <c r="K257" s="56">
        <v>78.671000000000006</v>
      </c>
      <c r="L257" s="56">
        <v>32.305999999999997</v>
      </c>
      <c r="M257" s="56">
        <v>54.048999999999999</v>
      </c>
      <c r="N257" s="56">
        <v>31.375</v>
      </c>
    </row>
    <row r="258" spans="1:14" ht="60.75" customHeight="1" x14ac:dyDescent="0.25">
      <c r="A258" s="66" t="s">
        <v>387</v>
      </c>
      <c r="B258" s="66" t="s">
        <v>760</v>
      </c>
      <c r="C258" s="66" t="s">
        <v>75</v>
      </c>
      <c r="D258" s="66" t="s">
        <v>239</v>
      </c>
      <c r="E258" s="66" t="s">
        <v>77</v>
      </c>
      <c r="F258" s="82">
        <v>622.71799999999996</v>
      </c>
      <c r="G258" s="14">
        <v>308.83999999999997</v>
      </c>
      <c r="H258" s="14">
        <v>89.8</v>
      </c>
      <c r="I258" s="14">
        <v>48.25</v>
      </c>
      <c r="J258" s="14">
        <v>18.195</v>
      </c>
      <c r="K258" s="14">
        <v>72.724000000000004</v>
      </c>
      <c r="L258" s="14">
        <v>30.373000000000001</v>
      </c>
      <c r="M258" s="14">
        <v>44.213000000000001</v>
      </c>
      <c r="N258" s="14">
        <v>10.323</v>
      </c>
    </row>
    <row r="259" spans="1:14" ht="20.25" customHeight="1" x14ac:dyDescent="0.25">
      <c r="A259" s="66" t="s">
        <v>923</v>
      </c>
      <c r="B259" s="23" t="s">
        <v>356</v>
      </c>
      <c r="C259" s="66" t="s">
        <v>75</v>
      </c>
      <c r="D259" s="66" t="s">
        <v>239</v>
      </c>
      <c r="E259" s="66" t="s">
        <v>77</v>
      </c>
      <c r="F259" s="98">
        <v>29.4</v>
      </c>
      <c r="G259" s="56">
        <v>6.4619999999999997</v>
      </c>
      <c r="H259" s="56">
        <v>1.367</v>
      </c>
      <c r="I259" s="56">
        <v>4.5830000000000002</v>
      </c>
      <c r="J259" s="56">
        <v>2.1819999999999999</v>
      </c>
      <c r="K259" s="56">
        <v>5.702</v>
      </c>
      <c r="L259" s="56">
        <v>4.0529999999999999</v>
      </c>
      <c r="M259" s="56">
        <v>3.4990000000000001</v>
      </c>
      <c r="N259" s="56">
        <v>1.552</v>
      </c>
    </row>
    <row r="260" spans="1:14" ht="81" customHeight="1" x14ac:dyDescent="0.25">
      <c r="A260" s="66" t="s">
        <v>1007</v>
      </c>
      <c r="B260" s="66" t="s">
        <v>357</v>
      </c>
      <c r="C260" s="66" t="s">
        <v>75</v>
      </c>
      <c r="D260" s="67" t="s">
        <v>136</v>
      </c>
      <c r="E260" s="66" t="s">
        <v>77</v>
      </c>
      <c r="F260" s="99">
        <f>F256/Справочно!D21*100</f>
        <v>14.270986788056355</v>
      </c>
      <c r="G260" s="48">
        <f>G256/Справочно!E21*100</f>
        <v>11.451679799839992</v>
      </c>
      <c r="H260" s="48">
        <f>H256/Справочно!F21*100</f>
        <v>17.159584169383947</v>
      </c>
      <c r="I260" s="48">
        <f>I256/Справочно!G21*100</f>
        <v>21.511762762615007</v>
      </c>
      <c r="J260" s="48">
        <f>J256/Справочно!H21*100</f>
        <v>41.285070239278667</v>
      </c>
      <c r="K260" s="48">
        <f>K256/Справочно!I21*100</f>
        <v>20.45523651387294</v>
      </c>
      <c r="L260" s="48">
        <f>L256/Справочно!J21*100</f>
        <v>9.567257579634374</v>
      </c>
      <c r="M260" s="48">
        <f>M256/Справочно!K21*100</f>
        <v>15.779932633912891</v>
      </c>
      <c r="N260" s="48">
        <f>N256/Справочно!L21*100</f>
        <v>18.254228375921659</v>
      </c>
    </row>
    <row r="261" spans="1:14" ht="64.5" customHeight="1" x14ac:dyDescent="0.25">
      <c r="A261" s="66" t="s">
        <v>1008</v>
      </c>
      <c r="B261" s="66" t="s">
        <v>762</v>
      </c>
      <c r="C261" s="66" t="s">
        <v>75</v>
      </c>
      <c r="D261" s="66" t="s">
        <v>239</v>
      </c>
      <c r="E261" s="66" t="s">
        <v>77</v>
      </c>
      <c r="F261" s="82">
        <f>F262+F265+F266</f>
        <v>38.994242763000003</v>
      </c>
      <c r="G261" s="14">
        <f t="shared" ref="G261:N261" si="57">G262+G265+G266</f>
        <v>10.446351483000001</v>
      </c>
      <c r="H261" s="14">
        <f t="shared" si="57"/>
        <v>2.8873455089999998</v>
      </c>
      <c r="I261" s="14">
        <f t="shared" si="57"/>
        <v>5.0301257349999995</v>
      </c>
      <c r="J261" s="14">
        <f t="shared" si="57"/>
        <v>1.9198010000000001</v>
      </c>
      <c r="K261" s="14">
        <f t="shared" si="57"/>
        <v>8.1536277219999995</v>
      </c>
      <c r="L261" s="14">
        <f t="shared" si="57"/>
        <v>3.2772725839999999</v>
      </c>
      <c r="M261" s="14">
        <f t="shared" si="57"/>
        <v>4.1152043109999994</v>
      </c>
      <c r="N261" s="14">
        <f t="shared" si="57"/>
        <v>3.1645144190000005</v>
      </c>
    </row>
    <row r="262" spans="1:14" ht="20.25" customHeight="1" x14ac:dyDescent="0.25">
      <c r="A262" s="66" t="s">
        <v>1009</v>
      </c>
      <c r="B262" s="23" t="s">
        <v>241</v>
      </c>
      <c r="C262" s="66" t="s">
        <v>75</v>
      </c>
      <c r="D262" s="66" t="s">
        <v>239</v>
      </c>
      <c r="E262" s="66" t="s">
        <v>77</v>
      </c>
      <c r="F262" s="89">
        <f>F267+F270</f>
        <v>23.463873000000003</v>
      </c>
      <c r="G262" s="56">
        <f t="shared" ref="G262:N264" si="58">G267+G270</f>
        <v>4.7208810000000003</v>
      </c>
      <c r="H262" s="56">
        <f t="shared" si="58"/>
        <v>1.8818599999999999</v>
      </c>
      <c r="I262" s="56">
        <f t="shared" si="58"/>
        <v>2.970971</v>
      </c>
      <c r="J262" s="56">
        <f t="shared" si="58"/>
        <v>1.701724</v>
      </c>
      <c r="K262" s="56">
        <f t="shared" si="58"/>
        <v>5.9705839999999997</v>
      </c>
      <c r="L262" s="56">
        <f t="shared" si="58"/>
        <v>1.7318389999999999</v>
      </c>
      <c r="M262" s="56">
        <f t="shared" si="58"/>
        <v>3.070392</v>
      </c>
      <c r="N262" s="56">
        <f t="shared" si="58"/>
        <v>1.4156220000000002</v>
      </c>
    </row>
    <row r="263" spans="1:14" ht="20.25" customHeight="1" x14ac:dyDescent="0.25">
      <c r="A263" s="66" t="s">
        <v>1010</v>
      </c>
      <c r="B263" s="23" t="s">
        <v>341</v>
      </c>
      <c r="C263" s="66" t="s">
        <v>75</v>
      </c>
      <c r="D263" s="66" t="s">
        <v>239</v>
      </c>
      <c r="E263" s="66" t="s">
        <v>77</v>
      </c>
      <c r="F263" s="89">
        <f>F268+F271</f>
        <v>12.388067999999999</v>
      </c>
      <c r="G263" s="56">
        <f t="shared" si="58"/>
        <v>2.2612299999999999</v>
      </c>
      <c r="H263" s="56">
        <f t="shared" si="58"/>
        <v>0.79160900000000001</v>
      </c>
      <c r="I263" s="56">
        <f t="shared" si="58"/>
        <v>1.83141</v>
      </c>
      <c r="J263" s="56">
        <f t="shared" si="58"/>
        <v>1.1683540000000001</v>
      </c>
      <c r="K263" s="56">
        <f t="shared" si="58"/>
        <v>2.9282659999999998</v>
      </c>
      <c r="L263" s="56">
        <f t="shared" si="58"/>
        <v>1.0738379999999998</v>
      </c>
      <c r="M263" s="56">
        <f t="shared" si="58"/>
        <v>1.501959</v>
      </c>
      <c r="N263" s="56">
        <f t="shared" si="58"/>
        <v>0.83140199999999997</v>
      </c>
    </row>
    <row r="264" spans="1:14" ht="60.75" customHeight="1" x14ac:dyDescent="0.25">
      <c r="A264" s="66" t="s">
        <v>1011</v>
      </c>
      <c r="B264" s="66" t="s">
        <v>358</v>
      </c>
      <c r="C264" s="66" t="s">
        <v>75</v>
      </c>
      <c r="D264" s="66" t="s">
        <v>239</v>
      </c>
      <c r="E264" s="66" t="s">
        <v>77</v>
      </c>
      <c r="F264" s="95">
        <f t="shared" ref="F264" si="59">SUM(G264:N264)</f>
        <v>2.2301229999999999</v>
      </c>
      <c r="G264" s="69">
        <f>G269+G272</f>
        <v>0.41277900000000001</v>
      </c>
      <c r="H264" s="69">
        <f t="shared" si="58"/>
        <v>0.24505399999999999</v>
      </c>
      <c r="I264" s="69">
        <f t="shared" si="58"/>
        <v>0.24163200000000001</v>
      </c>
      <c r="J264" s="69">
        <f t="shared" si="58"/>
        <v>0.48826000000000003</v>
      </c>
      <c r="K264" s="69">
        <f t="shared" si="58"/>
        <v>0.37483100000000003</v>
      </c>
      <c r="L264" s="69">
        <f t="shared" si="58"/>
        <v>0.105319</v>
      </c>
      <c r="M264" s="69">
        <f t="shared" si="58"/>
        <v>0.318913</v>
      </c>
      <c r="N264" s="69">
        <f t="shared" si="58"/>
        <v>4.3334999999999999E-2</v>
      </c>
    </row>
    <row r="265" spans="1:14" ht="20.25" customHeight="1" x14ac:dyDescent="0.25">
      <c r="A265" s="66" t="s">
        <v>1012</v>
      </c>
      <c r="B265" s="23" t="s">
        <v>27</v>
      </c>
      <c r="C265" s="66" t="s">
        <v>75</v>
      </c>
      <c r="D265" s="66" t="s">
        <v>239</v>
      </c>
      <c r="E265" s="66" t="s">
        <v>77</v>
      </c>
      <c r="F265" s="89">
        <v>8.6356269999999995</v>
      </c>
      <c r="G265" s="56">
        <v>3.5671879999999998</v>
      </c>
      <c r="H265" s="56">
        <v>0.95057100000000005</v>
      </c>
      <c r="I265" s="56">
        <v>1.536435</v>
      </c>
      <c r="J265" s="56">
        <v>7.7710000000000001E-3</v>
      </c>
      <c r="K265" s="56">
        <v>0.55615099999999995</v>
      </c>
      <c r="L265" s="56">
        <v>0.56991899999999995</v>
      </c>
      <c r="M265" s="56">
        <v>0.46320099999999997</v>
      </c>
      <c r="N265" s="56">
        <v>0.98439100000000002</v>
      </c>
    </row>
    <row r="266" spans="1:14" ht="20.25" customHeight="1" x14ac:dyDescent="0.25">
      <c r="A266" s="66" t="s">
        <v>1013</v>
      </c>
      <c r="B266" s="23" t="s">
        <v>242</v>
      </c>
      <c r="C266" s="66" t="s">
        <v>75</v>
      </c>
      <c r="D266" s="66" t="s">
        <v>239</v>
      </c>
      <c r="E266" s="66" t="s">
        <v>77</v>
      </c>
      <c r="F266" s="89">
        <f t="shared" ref="F266" si="60">SUM(G266:N266)</f>
        <v>6.8947427629999991</v>
      </c>
      <c r="G266" s="56">
        <v>2.1582824829999998</v>
      </c>
      <c r="H266" s="56">
        <v>5.4914509E-2</v>
      </c>
      <c r="I266" s="56">
        <v>0.52271973500000002</v>
      </c>
      <c r="J266" s="56">
        <v>0.21030599999999999</v>
      </c>
      <c r="K266" s="56">
        <v>1.626892722</v>
      </c>
      <c r="L266" s="56">
        <v>0.97551458400000002</v>
      </c>
      <c r="M266" s="56">
        <v>0.58161131099999996</v>
      </c>
      <c r="N266" s="56">
        <v>0.76450141900000002</v>
      </c>
    </row>
    <row r="267" spans="1:14" ht="60.75" x14ac:dyDescent="0.25">
      <c r="A267" s="66" t="s">
        <v>398</v>
      </c>
      <c r="B267" s="66" t="s">
        <v>359</v>
      </c>
      <c r="C267" s="66" t="s">
        <v>75</v>
      </c>
      <c r="D267" s="66" t="s">
        <v>239</v>
      </c>
      <c r="E267" s="66" t="s">
        <v>77</v>
      </c>
      <c r="F267" s="95">
        <v>2.6418050000000002</v>
      </c>
      <c r="G267" s="69">
        <v>0.65986599999999995</v>
      </c>
      <c r="H267" s="69">
        <v>3.0408999999999999E-2</v>
      </c>
      <c r="I267" s="69">
        <v>0.83437700000000004</v>
      </c>
      <c r="J267" s="69">
        <v>0.26269100000000001</v>
      </c>
      <c r="K267" s="69">
        <v>0.63966400000000001</v>
      </c>
      <c r="L267" s="69">
        <v>0.19736799999999999</v>
      </c>
      <c r="M267" s="69">
        <v>1.8029999999999999E-3</v>
      </c>
      <c r="N267" s="69">
        <v>1.5626999999999999E-2</v>
      </c>
    </row>
    <row r="268" spans="1:14" ht="20.25" customHeight="1" x14ac:dyDescent="0.25">
      <c r="A268" s="66" t="s">
        <v>1014</v>
      </c>
      <c r="B268" s="23" t="s">
        <v>341</v>
      </c>
      <c r="C268" s="66" t="s">
        <v>75</v>
      </c>
      <c r="D268" s="66" t="s">
        <v>239</v>
      </c>
      <c r="E268" s="66" t="s">
        <v>77</v>
      </c>
      <c r="F268" s="98">
        <v>1.509884</v>
      </c>
      <c r="G268" s="56">
        <v>0.347107</v>
      </c>
      <c r="H268" s="56">
        <v>1.439E-2</v>
      </c>
      <c r="I268" s="56">
        <v>0.48087099999999999</v>
      </c>
      <c r="J268" s="56">
        <v>0.143737</v>
      </c>
      <c r="K268" s="56">
        <v>0.36025699999999999</v>
      </c>
      <c r="L268" s="56">
        <v>0.15934999999999999</v>
      </c>
      <c r="M268" s="56">
        <v>0</v>
      </c>
      <c r="N268" s="56">
        <v>4.1720000000000004E-3</v>
      </c>
    </row>
    <row r="269" spans="1:14" ht="60.75" customHeight="1" x14ac:dyDescent="0.25">
      <c r="A269" s="66" t="s">
        <v>1015</v>
      </c>
      <c r="B269" s="66" t="s">
        <v>360</v>
      </c>
      <c r="C269" s="66" t="s">
        <v>75</v>
      </c>
      <c r="D269" s="66" t="s">
        <v>239</v>
      </c>
      <c r="E269" s="66" t="s">
        <v>77</v>
      </c>
      <c r="F269" s="95">
        <v>0.43393100000000001</v>
      </c>
      <c r="G269" s="69">
        <v>0.10851</v>
      </c>
      <c r="H269" s="69">
        <v>0</v>
      </c>
      <c r="I269" s="69">
        <v>5.0014000000000003E-2</v>
      </c>
      <c r="J269" s="69">
        <v>0.24779599999999999</v>
      </c>
      <c r="K269" s="69">
        <v>1.9151999999999999E-2</v>
      </c>
      <c r="L269" s="69">
        <v>4.3689999999999996E-3</v>
      </c>
      <c r="M269" s="69">
        <v>0</v>
      </c>
      <c r="N269" s="69">
        <v>4.0899999999999999E-3</v>
      </c>
    </row>
    <row r="270" spans="1:14" ht="60.75" x14ac:dyDescent="0.25">
      <c r="A270" s="103" t="s">
        <v>400</v>
      </c>
      <c r="B270" s="66" t="s">
        <v>361</v>
      </c>
      <c r="C270" s="66" t="s">
        <v>75</v>
      </c>
      <c r="D270" s="66" t="s">
        <v>239</v>
      </c>
      <c r="E270" s="66" t="s">
        <v>77</v>
      </c>
      <c r="F270" s="95">
        <v>20.822068000000002</v>
      </c>
      <c r="G270" s="69">
        <v>4.0610150000000003</v>
      </c>
      <c r="H270" s="69">
        <v>1.851451</v>
      </c>
      <c r="I270" s="69">
        <v>2.1365940000000001</v>
      </c>
      <c r="J270" s="69">
        <v>1.439033</v>
      </c>
      <c r="K270" s="69">
        <v>5.3309199999999999</v>
      </c>
      <c r="L270" s="69">
        <v>1.5344709999999999</v>
      </c>
      <c r="M270" s="69">
        <v>3.0685889999999998</v>
      </c>
      <c r="N270" s="69">
        <v>1.3999950000000001</v>
      </c>
    </row>
    <row r="271" spans="1:14" ht="20.25" customHeight="1" x14ac:dyDescent="0.25">
      <c r="A271" s="66" t="s">
        <v>924</v>
      </c>
      <c r="B271" s="23" t="s">
        <v>341</v>
      </c>
      <c r="C271" s="66" t="s">
        <v>75</v>
      </c>
      <c r="D271" s="66" t="s">
        <v>239</v>
      </c>
      <c r="E271" s="66" t="s">
        <v>77</v>
      </c>
      <c r="F271" s="98">
        <v>10.878183999999999</v>
      </c>
      <c r="G271" s="56">
        <v>1.914123</v>
      </c>
      <c r="H271" s="56">
        <v>0.77721899999999999</v>
      </c>
      <c r="I271" s="56">
        <v>1.3505389999999999</v>
      </c>
      <c r="J271" s="56">
        <v>1.0246170000000001</v>
      </c>
      <c r="K271" s="56">
        <v>2.568009</v>
      </c>
      <c r="L271" s="56">
        <v>0.91448799999999997</v>
      </c>
      <c r="M271" s="56">
        <v>1.501959</v>
      </c>
      <c r="N271" s="56">
        <v>0.82723000000000002</v>
      </c>
    </row>
    <row r="272" spans="1:14" ht="60.75" customHeight="1" x14ac:dyDescent="0.25">
      <c r="A272" s="66" t="s">
        <v>925</v>
      </c>
      <c r="B272" s="66" t="s">
        <v>362</v>
      </c>
      <c r="C272" s="66" t="s">
        <v>75</v>
      </c>
      <c r="D272" s="66" t="s">
        <v>239</v>
      </c>
      <c r="E272" s="66" t="s">
        <v>77</v>
      </c>
      <c r="F272" s="95">
        <v>1.7961920000000002</v>
      </c>
      <c r="G272" s="69">
        <v>0.30426900000000001</v>
      </c>
      <c r="H272" s="69">
        <v>0.24505399999999999</v>
      </c>
      <c r="I272" s="69">
        <v>0.19161800000000001</v>
      </c>
      <c r="J272" s="69">
        <v>0.24046400000000001</v>
      </c>
      <c r="K272" s="69">
        <v>0.35567900000000002</v>
      </c>
      <c r="L272" s="69">
        <v>0.10095</v>
      </c>
      <c r="M272" s="69">
        <v>0.318913</v>
      </c>
      <c r="N272" s="69">
        <v>3.9245000000000002E-2</v>
      </c>
    </row>
    <row r="273" spans="1:14" ht="60.75" x14ac:dyDescent="0.25">
      <c r="A273" s="66" t="s">
        <v>1029</v>
      </c>
      <c r="B273" s="66" t="s">
        <v>363</v>
      </c>
      <c r="C273" s="66" t="s">
        <v>75</v>
      </c>
      <c r="D273" s="66" t="s">
        <v>239</v>
      </c>
      <c r="E273" s="66" t="s">
        <v>77</v>
      </c>
      <c r="F273" s="82">
        <f>F256+F261</f>
        <v>4208.8902427630001</v>
      </c>
      <c r="G273" s="14">
        <f t="shared" ref="G273:N273" si="61">G256+G261</f>
        <v>1781.932351483</v>
      </c>
      <c r="H273" s="14">
        <f t="shared" si="61"/>
        <v>471.61734550900002</v>
      </c>
      <c r="I273" s="14">
        <f t="shared" si="61"/>
        <v>372.290125735</v>
      </c>
      <c r="J273" s="14">
        <f t="shared" si="61"/>
        <v>137.72580100000002</v>
      </c>
      <c r="K273" s="14">
        <f t="shared" si="61"/>
        <v>676.84062772200002</v>
      </c>
      <c r="L273" s="14">
        <f t="shared" si="61"/>
        <v>256.79027258399998</v>
      </c>
      <c r="M273" s="14">
        <f t="shared" si="61"/>
        <v>353.69720431100001</v>
      </c>
      <c r="N273" s="14">
        <f t="shared" si="61"/>
        <v>157.99651441899999</v>
      </c>
    </row>
    <row r="274" spans="1:14" ht="101.25" customHeight="1" x14ac:dyDescent="0.25">
      <c r="A274" s="66" t="s">
        <v>926</v>
      </c>
      <c r="B274" s="66" t="s">
        <v>364</v>
      </c>
      <c r="C274" s="66" t="s">
        <v>75</v>
      </c>
      <c r="D274" s="66" t="s">
        <v>365</v>
      </c>
      <c r="E274" s="66" t="s">
        <v>89</v>
      </c>
      <c r="F274" s="110">
        <f>F273/Справочно!D12*1000000</f>
        <v>631.62977077694438</v>
      </c>
      <c r="G274" s="111">
        <f>G273/Справочно!E12*1000000</f>
        <v>879.38424553567245</v>
      </c>
      <c r="H274" s="111">
        <f>H273/Справочно!F12*1000000</f>
        <v>628.22338342195985</v>
      </c>
      <c r="I274" s="111">
        <f>I273/Справочно!G12*1000000</f>
        <v>470.56594005086237</v>
      </c>
      <c r="J274" s="111">
        <f>J273/Справочно!H12*1000000</f>
        <v>516.44593145342742</v>
      </c>
      <c r="K274" s="111">
        <f>K273/Справочно!I12*1000000</f>
        <v>575.00006602758958</v>
      </c>
      <c r="L274" s="111">
        <f>L273/Справочно!J12*1000000</f>
        <v>444.70622401712387</v>
      </c>
      <c r="M274" s="111">
        <f>M273/Справочно!K12*1000000</f>
        <v>454.23364554726788</v>
      </c>
      <c r="N274" s="111">
        <f>N273/Справочно!L12*100000</f>
        <v>53.48036733665279</v>
      </c>
    </row>
    <row r="275" spans="1:14" ht="40.5" customHeight="1" x14ac:dyDescent="0.25">
      <c r="A275" s="66" t="s">
        <v>927</v>
      </c>
      <c r="B275" s="66" t="s">
        <v>246</v>
      </c>
      <c r="C275" s="66" t="s">
        <v>75</v>
      </c>
      <c r="D275" s="66" t="s">
        <v>136</v>
      </c>
      <c r="E275" s="66" t="s">
        <v>89</v>
      </c>
      <c r="F275" s="112">
        <f>F273/Справочно!D13*100</f>
        <v>4.5730328085163787</v>
      </c>
      <c r="G275" s="66" t="s">
        <v>255</v>
      </c>
      <c r="H275" s="109" t="s">
        <v>255</v>
      </c>
      <c r="I275" s="109" t="s">
        <v>255</v>
      </c>
      <c r="J275" s="109" t="s">
        <v>255</v>
      </c>
      <c r="K275" s="109" t="s">
        <v>255</v>
      </c>
      <c r="L275" s="109" t="s">
        <v>255</v>
      </c>
      <c r="M275" s="109" t="s">
        <v>255</v>
      </c>
      <c r="N275" s="109" t="s">
        <v>255</v>
      </c>
    </row>
    <row r="276" spans="1:14" ht="40.5" customHeight="1" x14ac:dyDescent="0.25">
      <c r="A276" s="66" t="s">
        <v>1030</v>
      </c>
      <c r="B276" s="24" t="s">
        <v>1202</v>
      </c>
      <c r="C276" s="66" t="s">
        <v>163</v>
      </c>
      <c r="D276" s="66" t="s">
        <v>239</v>
      </c>
      <c r="E276" s="66" t="s">
        <v>77</v>
      </c>
      <c r="F276" s="82">
        <v>6117.152</v>
      </c>
      <c r="G276" s="14">
        <v>2509.8020000000001</v>
      </c>
      <c r="H276" s="14">
        <v>646.76300000000003</v>
      </c>
      <c r="I276" s="14">
        <v>577.94600000000003</v>
      </c>
      <c r="J276" s="14">
        <v>124.261</v>
      </c>
      <c r="K276" s="14">
        <v>1038.1300000000001</v>
      </c>
      <c r="L276" s="14">
        <v>382.96699999999998</v>
      </c>
      <c r="M276" s="14">
        <v>602.05600000000004</v>
      </c>
      <c r="N276" s="14">
        <v>235.226</v>
      </c>
    </row>
    <row r="277" spans="1:14" ht="20.25" customHeight="1" x14ac:dyDescent="0.25">
      <c r="A277" s="66" t="s">
        <v>928</v>
      </c>
      <c r="B277" s="23" t="s">
        <v>366</v>
      </c>
      <c r="C277" s="66" t="s">
        <v>163</v>
      </c>
      <c r="D277" s="66" t="s">
        <v>239</v>
      </c>
      <c r="E277" s="66" t="s">
        <v>77</v>
      </c>
      <c r="F277" s="98">
        <v>421.24599999999998</v>
      </c>
      <c r="G277" s="56">
        <v>93.992000000000004</v>
      </c>
      <c r="H277" s="56">
        <v>30.952000000000002</v>
      </c>
      <c r="I277" s="56">
        <v>57.985999999999997</v>
      </c>
      <c r="J277" s="56">
        <v>14.63</v>
      </c>
      <c r="K277" s="56">
        <v>85.567999999999998</v>
      </c>
      <c r="L277" s="56">
        <v>35.231999999999999</v>
      </c>
      <c r="M277" s="56">
        <v>68.369</v>
      </c>
      <c r="N277" s="56">
        <v>34.518000000000001</v>
      </c>
    </row>
    <row r="278" spans="1:14" ht="40.5" customHeight="1" x14ac:dyDescent="0.25">
      <c r="A278" s="66" t="s">
        <v>1031</v>
      </c>
      <c r="B278" s="66" t="s">
        <v>367</v>
      </c>
      <c r="C278" s="66" t="s">
        <v>163</v>
      </c>
      <c r="D278" s="66" t="s">
        <v>239</v>
      </c>
      <c r="E278" s="66" t="s">
        <v>77</v>
      </c>
      <c r="F278" s="82">
        <f>F279+F281</f>
        <v>34.189701999999997</v>
      </c>
      <c r="G278" s="14">
        <f t="shared" ref="G278:N278" si="62">G279+G281</f>
        <v>11.265945</v>
      </c>
      <c r="H278" s="14">
        <f t="shared" si="62"/>
        <v>3.0284779999999998</v>
      </c>
      <c r="I278" s="14">
        <f t="shared" si="62"/>
        <v>4.0620050000000001</v>
      </c>
      <c r="J278" s="14">
        <f t="shared" si="62"/>
        <v>1.3735569999999999</v>
      </c>
      <c r="K278" s="14">
        <f t="shared" si="62"/>
        <v>6.3279140000000007</v>
      </c>
      <c r="L278" s="14">
        <f t="shared" si="62"/>
        <v>1.8445990000000001</v>
      </c>
      <c r="M278" s="14">
        <f t="shared" si="62"/>
        <v>3.7180580000000001</v>
      </c>
      <c r="N278" s="14">
        <f t="shared" si="62"/>
        <v>2.5691459999999999</v>
      </c>
    </row>
    <row r="279" spans="1:14" ht="20.25" customHeight="1" x14ac:dyDescent="0.25">
      <c r="A279" s="66" t="s">
        <v>1032</v>
      </c>
      <c r="B279" s="23" t="s">
        <v>241</v>
      </c>
      <c r="C279" s="66" t="s">
        <v>163</v>
      </c>
      <c r="D279" s="66" t="s">
        <v>239</v>
      </c>
      <c r="E279" s="66" t="s">
        <v>77</v>
      </c>
      <c r="F279" s="98">
        <f>F282+F284</f>
        <v>25.674880000000002</v>
      </c>
      <c r="G279" s="56">
        <f t="shared" ref="G279:N280" si="63">G282+G284</f>
        <v>8.7323990000000009</v>
      </c>
      <c r="H279" s="56">
        <f t="shared" si="63"/>
        <v>1.7438819999999999</v>
      </c>
      <c r="I279" s="56">
        <f t="shared" si="63"/>
        <v>2.588759</v>
      </c>
      <c r="J279" s="56">
        <f t="shared" si="63"/>
        <v>1.361988</v>
      </c>
      <c r="K279" s="56">
        <f t="shared" si="63"/>
        <v>5.5901840000000007</v>
      </c>
      <c r="L279" s="56">
        <f t="shared" si="63"/>
        <v>1.319277</v>
      </c>
      <c r="M279" s="56">
        <f t="shared" si="63"/>
        <v>2.960982</v>
      </c>
      <c r="N279" s="56">
        <f t="shared" si="63"/>
        <v>1.3774090000000001</v>
      </c>
    </row>
    <row r="280" spans="1:14" ht="20.25" customHeight="1" x14ac:dyDescent="0.25">
      <c r="A280" s="66" t="s">
        <v>1033</v>
      </c>
      <c r="B280" s="23" t="s">
        <v>341</v>
      </c>
      <c r="C280" s="66" t="s">
        <v>163</v>
      </c>
      <c r="D280" s="66" t="s">
        <v>239</v>
      </c>
      <c r="E280" s="66" t="s">
        <v>77</v>
      </c>
      <c r="F280" s="98">
        <f>F283+F285</f>
        <v>11.044623999999999</v>
      </c>
      <c r="G280" s="56">
        <f t="shared" si="63"/>
        <v>2.4956040000000002</v>
      </c>
      <c r="H280" s="56">
        <f t="shared" si="63"/>
        <v>0.75352799999999998</v>
      </c>
      <c r="I280" s="56">
        <f t="shared" si="63"/>
        <v>1.5093190000000001</v>
      </c>
      <c r="J280" s="56">
        <f t="shared" si="63"/>
        <v>0.66415200000000008</v>
      </c>
      <c r="K280" s="56">
        <f t="shared" si="63"/>
        <v>2.524295</v>
      </c>
      <c r="L280" s="56">
        <f t="shared" si="63"/>
        <v>0.84161700000000006</v>
      </c>
      <c r="M280" s="56">
        <f t="shared" si="63"/>
        <v>1.4519580000000001</v>
      </c>
      <c r="N280" s="56">
        <f t="shared" si="63"/>
        <v>0.80415099999999995</v>
      </c>
    </row>
    <row r="281" spans="1:14" ht="20.25" customHeight="1" x14ac:dyDescent="0.25">
      <c r="A281" s="66" t="s">
        <v>1034</v>
      </c>
      <c r="B281" s="23" t="s">
        <v>27</v>
      </c>
      <c r="C281" s="66" t="s">
        <v>163</v>
      </c>
      <c r="D281" s="66" t="s">
        <v>239</v>
      </c>
      <c r="E281" s="66" t="s">
        <v>77</v>
      </c>
      <c r="F281" s="98">
        <v>8.5148219999999988</v>
      </c>
      <c r="G281" s="56">
        <v>2.5335459999999999</v>
      </c>
      <c r="H281" s="56">
        <v>1.2845960000000001</v>
      </c>
      <c r="I281" s="56">
        <v>1.4732460000000001</v>
      </c>
      <c r="J281" s="56">
        <v>1.1568999999999999E-2</v>
      </c>
      <c r="K281" s="56">
        <v>0.73773</v>
      </c>
      <c r="L281" s="56">
        <v>0.52532199999999996</v>
      </c>
      <c r="M281" s="56">
        <v>0.75707599999999997</v>
      </c>
      <c r="N281" s="56">
        <v>1.191737</v>
      </c>
    </row>
    <row r="282" spans="1:14" ht="40.5" x14ac:dyDescent="0.25">
      <c r="A282" s="66" t="s">
        <v>406</v>
      </c>
      <c r="B282" s="66" t="s">
        <v>368</v>
      </c>
      <c r="C282" s="66" t="s">
        <v>163</v>
      </c>
      <c r="D282" s="66" t="s">
        <v>239</v>
      </c>
      <c r="E282" s="66" t="s">
        <v>77</v>
      </c>
      <c r="F282" s="95">
        <v>2.0566010000000001</v>
      </c>
      <c r="G282" s="69">
        <v>0.72876799999999997</v>
      </c>
      <c r="H282" s="69">
        <v>4.3589999999999997E-2</v>
      </c>
      <c r="I282" s="69">
        <v>0.51944699999999999</v>
      </c>
      <c r="J282" s="69">
        <v>6.9999999999999999E-4</v>
      </c>
      <c r="K282" s="69">
        <v>0.59347899999999998</v>
      </c>
      <c r="L282" s="69">
        <v>0.135079</v>
      </c>
      <c r="M282" s="69">
        <v>0</v>
      </c>
      <c r="N282" s="69">
        <v>3.5538E-2</v>
      </c>
    </row>
    <row r="283" spans="1:14" ht="20.25" customHeight="1" x14ac:dyDescent="0.25">
      <c r="A283" s="66" t="s">
        <v>1016</v>
      </c>
      <c r="B283" s="23" t="s">
        <v>341</v>
      </c>
      <c r="C283" s="66" t="s">
        <v>163</v>
      </c>
      <c r="D283" s="66" t="s">
        <v>239</v>
      </c>
      <c r="E283" s="66" t="s">
        <v>77</v>
      </c>
      <c r="F283" s="101">
        <v>1.0437099999999999</v>
      </c>
      <c r="G283" s="61">
        <v>0.28606100000000001</v>
      </c>
      <c r="H283" s="61">
        <v>2.3890000000000002E-2</v>
      </c>
      <c r="I283" s="61">
        <v>0.29497899999999999</v>
      </c>
      <c r="J283" s="61">
        <v>6.9999999999999999E-4</v>
      </c>
      <c r="K283" s="61">
        <v>0.320075</v>
      </c>
      <c r="L283" s="61">
        <v>0.111067</v>
      </c>
      <c r="M283" s="61">
        <v>0</v>
      </c>
      <c r="N283" s="61">
        <v>6.9379999999999997E-3</v>
      </c>
    </row>
    <row r="284" spans="1:14" ht="40.5" x14ac:dyDescent="0.25">
      <c r="A284" s="66" t="s">
        <v>1017</v>
      </c>
      <c r="B284" s="66" t="s">
        <v>369</v>
      </c>
      <c r="C284" s="66" t="s">
        <v>163</v>
      </c>
      <c r="D284" s="66" t="s">
        <v>239</v>
      </c>
      <c r="E284" s="66" t="s">
        <v>77</v>
      </c>
      <c r="F284" s="95">
        <v>23.618279000000001</v>
      </c>
      <c r="G284" s="69">
        <v>8.0036310000000004</v>
      </c>
      <c r="H284" s="69">
        <v>1.7002919999999999</v>
      </c>
      <c r="I284" s="69">
        <v>2.069312</v>
      </c>
      <c r="J284" s="69">
        <v>1.3612880000000001</v>
      </c>
      <c r="K284" s="69">
        <v>4.9967050000000004</v>
      </c>
      <c r="L284" s="69">
        <v>1.1841980000000001</v>
      </c>
      <c r="M284" s="69">
        <v>2.960982</v>
      </c>
      <c r="N284" s="69">
        <v>1.341871</v>
      </c>
    </row>
    <row r="285" spans="1:14" ht="20.25" customHeight="1" x14ac:dyDescent="0.25">
      <c r="A285" s="66" t="s">
        <v>414</v>
      </c>
      <c r="B285" s="23" t="s">
        <v>341</v>
      </c>
      <c r="C285" s="66" t="s">
        <v>163</v>
      </c>
      <c r="D285" s="66" t="s">
        <v>239</v>
      </c>
      <c r="E285" s="66" t="s">
        <v>77</v>
      </c>
      <c r="F285" s="98">
        <v>10.000914</v>
      </c>
      <c r="G285" s="56">
        <v>2.209543</v>
      </c>
      <c r="H285" s="56">
        <v>0.72963800000000001</v>
      </c>
      <c r="I285" s="56">
        <v>1.21434</v>
      </c>
      <c r="J285" s="56">
        <v>0.66345200000000004</v>
      </c>
      <c r="K285" s="56">
        <v>2.2042199999999998</v>
      </c>
      <c r="L285" s="56">
        <v>0.73055000000000003</v>
      </c>
      <c r="M285" s="56">
        <v>1.4519580000000001</v>
      </c>
      <c r="N285" s="56">
        <v>0.79721299999999995</v>
      </c>
    </row>
    <row r="286" spans="1:14" ht="60.75" x14ac:dyDescent="0.25">
      <c r="A286" s="66" t="s">
        <v>1035</v>
      </c>
      <c r="B286" s="66" t="s">
        <v>370</v>
      </c>
      <c r="C286" s="66" t="s">
        <v>163</v>
      </c>
      <c r="D286" s="66" t="s">
        <v>239</v>
      </c>
      <c r="E286" s="66" t="s">
        <v>77</v>
      </c>
      <c r="F286" s="82">
        <f>F276+F278</f>
        <v>6151.3417019999997</v>
      </c>
      <c r="G286" s="14">
        <f t="shared" ref="G286:N286" si="64">G276+G278</f>
        <v>2521.0679450000002</v>
      </c>
      <c r="H286" s="14">
        <f t="shared" si="64"/>
        <v>649.79147799999998</v>
      </c>
      <c r="I286" s="14">
        <f t="shared" si="64"/>
        <v>582.00800500000003</v>
      </c>
      <c r="J286" s="14">
        <f t="shared" si="64"/>
        <v>125.634557</v>
      </c>
      <c r="K286" s="14">
        <f t="shared" si="64"/>
        <v>1044.4579140000001</v>
      </c>
      <c r="L286" s="14">
        <f t="shared" si="64"/>
        <v>384.811599</v>
      </c>
      <c r="M286" s="14">
        <f t="shared" si="64"/>
        <v>605.77405800000008</v>
      </c>
      <c r="N286" s="14">
        <f t="shared" si="64"/>
        <v>237.79514599999999</v>
      </c>
    </row>
    <row r="287" spans="1:14" ht="20.25" x14ac:dyDescent="0.25">
      <c r="A287" s="141" t="s">
        <v>371</v>
      </c>
      <c r="B287" s="141"/>
      <c r="C287" s="141"/>
      <c r="D287" s="141"/>
      <c r="E287" s="141"/>
      <c r="F287" s="66"/>
      <c r="G287" s="66"/>
      <c r="H287" s="66"/>
      <c r="I287" s="66"/>
      <c r="J287" s="66"/>
      <c r="K287" s="66"/>
      <c r="L287" s="66"/>
      <c r="M287" s="66"/>
      <c r="N287" s="66"/>
    </row>
    <row r="288" spans="1:14" ht="101.25" x14ac:dyDescent="0.25">
      <c r="A288" s="66" t="s">
        <v>1036</v>
      </c>
      <c r="B288" s="66" t="s">
        <v>372</v>
      </c>
      <c r="C288" s="66" t="s">
        <v>163</v>
      </c>
      <c r="D288" s="66" t="s">
        <v>136</v>
      </c>
      <c r="E288" s="66" t="s">
        <v>164</v>
      </c>
      <c r="F288" s="85">
        <v>45.125</v>
      </c>
      <c r="G288" s="28">
        <v>41.17647058823529</v>
      </c>
      <c r="H288" s="28">
        <v>41.216216216216218</v>
      </c>
      <c r="I288" s="28">
        <v>47.428571428571431</v>
      </c>
      <c r="J288" s="28">
        <v>46.511627906976742</v>
      </c>
      <c r="K288" s="28">
        <v>42.68656716417911</v>
      </c>
      <c r="L288" s="28">
        <v>48.251748251748253</v>
      </c>
      <c r="M288" s="28">
        <v>55.45023696682464</v>
      </c>
      <c r="N288" s="28">
        <v>45</v>
      </c>
    </row>
    <row r="289" spans="1:14" ht="40.5" x14ac:dyDescent="0.25">
      <c r="A289" s="66" t="s">
        <v>1037</v>
      </c>
      <c r="B289" s="66" t="s">
        <v>165</v>
      </c>
      <c r="C289" s="66" t="s">
        <v>163</v>
      </c>
      <c r="D289" s="66" t="s">
        <v>136</v>
      </c>
      <c r="E289" s="66" t="s">
        <v>164</v>
      </c>
      <c r="F289" s="85">
        <v>30.875000000000004</v>
      </c>
      <c r="G289" s="28">
        <v>24.434389140271492</v>
      </c>
      <c r="H289" s="28">
        <v>19.594594594594593</v>
      </c>
      <c r="I289" s="28">
        <v>35.428571428571423</v>
      </c>
      <c r="J289" s="28">
        <v>36.046511627906973</v>
      </c>
      <c r="K289" s="28">
        <v>33.134328358208954</v>
      </c>
      <c r="L289" s="28">
        <v>37.06293706293706</v>
      </c>
      <c r="M289" s="28">
        <v>42.18009478672986</v>
      </c>
      <c r="N289" s="28">
        <v>18.333333333333332</v>
      </c>
    </row>
    <row r="290" spans="1:14" ht="40.5" x14ac:dyDescent="0.25">
      <c r="A290" s="66" t="s">
        <v>1038</v>
      </c>
      <c r="B290" s="23" t="s">
        <v>166</v>
      </c>
      <c r="C290" s="66" t="s">
        <v>163</v>
      </c>
      <c r="D290" s="66" t="s">
        <v>136</v>
      </c>
      <c r="E290" s="66" t="s">
        <v>164</v>
      </c>
      <c r="F290" s="86">
        <v>23.6875</v>
      </c>
      <c r="G290" s="58">
        <v>18.778280542986426</v>
      </c>
      <c r="H290" s="58">
        <v>14.864864864864865</v>
      </c>
      <c r="I290" s="58">
        <v>28.000000000000004</v>
      </c>
      <c r="J290" s="58">
        <v>26.744186046511626</v>
      </c>
      <c r="K290" s="58">
        <v>24.776119402985074</v>
      </c>
      <c r="L290" s="58">
        <v>25.874125874125873</v>
      </c>
      <c r="M290" s="58">
        <v>35.071090047393369</v>
      </c>
      <c r="N290" s="58">
        <v>13.333333333333334</v>
      </c>
    </row>
    <row r="291" spans="1:14" ht="20.25" x14ac:dyDescent="0.25">
      <c r="A291" s="66" t="s">
        <v>1039</v>
      </c>
      <c r="B291" s="23" t="s">
        <v>167</v>
      </c>
      <c r="C291" s="66" t="s">
        <v>163</v>
      </c>
      <c r="D291" s="66" t="s">
        <v>136</v>
      </c>
      <c r="E291" s="66" t="s">
        <v>164</v>
      </c>
      <c r="F291" s="86">
        <v>24.875</v>
      </c>
      <c r="G291" s="58">
        <v>18.552036199095024</v>
      </c>
      <c r="H291" s="58">
        <v>18.243243243243242</v>
      </c>
      <c r="I291" s="58">
        <v>26.857142857142858</v>
      </c>
      <c r="J291" s="58">
        <v>29.069767441860467</v>
      </c>
      <c r="K291" s="58">
        <v>25.970149253731346</v>
      </c>
      <c r="L291" s="58">
        <v>30.76923076923077</v>
      </c>
      <c r="M291" s="58">
        <v>37.914691943127963</v>
      </c>
      <c r="N291" s="58">
        <v>10</v>
      </c>
    </row>
    <row r="292" spans="1:14" ht="40.5" x14ac:dyDescent="0.25">
      <c r="A292" s="66" t="s">
        <v>1040</v>
      </c>
      <c r="B292" s="66" t="s">
        <v>168</v>
      </c>
      <c r="C292" s="66" t="s">
        <v>163</v>
      </c>
      <c r="D292" s="66" t="s">
        <v>136</v>
      </c>
      <c r="E292" s="66" t="s">
        <v>164</v>
      </c>
      <c r="F292" s="85">
        <v>40.1875</v>
      </c>
      <c r="G292" s="28">
        <v>34.615384615384613</v>
      </c>
      <c r="H292" s="28">
        <v>39.189189189189186</v>
      </c>
      <c r="I292" s="28">
        <v>43.428571428571431</v>
      </c>
      <c r="J292" s="28">
        <v>39.534883720930232</v>
      </c>
      <c r="K292" s="28">
        <v>35.820895522388057</v>
      </c>
      <c r="L292" s="28">
        <v>44.05594405594406</v>
      </c>
      <c r="M292" s="28">
        <v>53.080568720379148</v>
      </c>
      <c r="N292" s="28">
        <v>45</v>
      </c>
    </row>
    <row r="293" spans="1:14" ht="20.25" x14ac:dyDescent="0.25">
      <c r="A293" s="66" t="s">
        <v>1041</v>
      </c>
      <c r="B293" s="23" t="s">
        <v>169</v>
      </c>
      <c r="C293" s="66" t="s">
        <v>163</v>
      </c>
      <c r="D293" s="66" t="s">
        <v>136</v>
      </c>
      <c r="E293" s="66" t="s">
        <v>164</v>
      </c>
      <c r="F293" s="86">
        <v>31.5</v>
      </c>
      <c r="G293" s="58">
        <v>26.244343891402718</v>
      </c>
      <c r="H293" s="58">
        <v>31.081081081081081</v>
      </c>
      <c r="I293" s="58">
        <v>30.857142857142854</v>
      </c>
      <c r="J293" s="58">
        <v>32.558139534883722</v>
      </c>
      <c r="K293" s="58">
        <v>27.46268656716418</v>
      </c>
      <c r="L293" s="58">
        <v>37.76223776223776</v>
      </c>
      <c r="M293" s="58">
        <v>43.127962085308056</v>
      </c>
      <c r="N293" s="58">
        <v>38.333333333333336</v>
      </c>
    </row>
    <row r="294" spans="1:14" ht="20.25" x14ac:dyDescent="0.25">
      <c r="A294" s="66" t="s">
        <v>1042</v>
      </c>
      <c r="B294" s="23" t="s">
        <v>170</v>
      </c>
      <c r="C294" s="66" t="s">
        <v>163</v>
      </c>
      <c r="D294" s="66" t="s">
        <v>136</v>
      </c>
      <c r="E294" s="66" t="s">
        <v>164</v>
      </c>
      <c r="F294" s="86">
        <v>29.875</v>
      </c>
      <c r="G294" s="58">
        <v>25.565610859728505</v>
      </c>
      <c r="H294" s="58">
        <v>21.621621621621621</v>
      </c>
      <c r="I294" s="58">
        <v>34.857142857142861</v>
      </c>
      <c r="J294" s="58">
        <v>29.069767441860467</v>
      </c>
      <c r="K294" s="58">
        <v>29.850746268656714</v>
      </c>
      <c r="L294" s="58">
        <v>27.972027972027973</v>
      </c>
      <c r="M294" s="58">
        <v>44.549763033175353</v>
      </c>
      <c r="N294" s="58">
        <v>21.666666666666668</v>
      </c>
    </row>
    <row r="295" spans="1:14" ht="60.75" x14ac:dyDescent="0.25">
      <c r="A295" s="66" t="s">
        <v>1043</v>
      </c>
      <c r="B295" s="66" t="s">
        <v>373</v>
      </c>
      <c r="C295" s="66" t="s">
        <v>163</v>
      </c>
      <c r="D295" s="66" t="s">
        <v>136</v>
      </c>
      <c r="E295" s="66" t="s">
        <v>164</v>
      </c>
      <c r="F295" s="85">
        <v>44.9375</v>
      </c>
      <c r="G295" s="28">
        <v>38.235294117647058</v>
      </c>
      <c r="H295" s="28">
        <v>45.945945945945951</v>
      </c>
      <c r="I295" s="28">
        <v>48</v>
      </c>
      <c r="J295" s="28">
        <v>44.186046511627907</v>
      </c>
      <c r="K295" s="28">
        <v>42.985074626865668</v>
      </c>
      <c r="L295" s="28">
        <v>46.153846153846153</v>
      </c>
      <c r="M295" s="28">
        <v>57.81990521327014</v>
      </c>
      <c r="N295" s="28">
        <v>46.666666666666664</v>
      </c>
    </row>
    <row r="296" spans="1:14" ht="40.5" x14ac:dyDescent="0.25">
      <c r="A296" s="66" t="s">
        <v>1018</v>
      </c>
      <c r="B296" s="23" t="s">
        <v>375</v>
      </c>
      <c r="C296" s="66" t="s">
        <v>163</v>
      </c>
      <c r="D296" s="66" t="s">
        <v>136</v>
      </c>
      <c r="E296" s="66" t="s">
        <v>164</v>
      </c>
      <c r="F296" s="86">
        <v>42.375</v>
      </c>
      <c r="G296" s="58">
        <v>37.104072398190048</v>
      </c>
      <c r="H296" s="58">
        <v>41.216216216216218</v>
      </c>
      <c r="I296" s="58">
        <v>45.714285714285715</v>
      </c>
      <c r="J296" s="58">
        <v>43.02325581395349</v>
      </c>
      <c r="K296" s="58">
        <v>38.805970149253731</v>
      </c>
      <c r="L296" s="58">
        <v>44.755244755244753</v>
      </c>
      <c r="M296" s="58">
        <v>54.502369668246445</v>
      </c>
      <c r="N296" s="58">
        <v>45</v>
      </c>
    </row>
    <row r="297" spans="1:14" ht="20.25" x14ac:dyDescent="0.25">
      <c r="A297" s="66" t="s">
        <v>1044</v>
      </c>
      <c r="B297" s="23" t="s">
        <v>376</v>
      </c>
      <c r="C297" s="66" t="s">
        <v>163</v>
      </c>
      <c r="D297" s="66" t="s">
        <v>136</v>
      </c>
      <c r="E297" s="66" t="s">
        <v>164</v>
      </c>
      <c r="F297" s="86">
        <v>14.625</v>
      </c>
      <c r="G297" s="58">
        <v>8.1447963800904972</v>
      </c>
      <c r="H297" s="58">
        <v>14.864864864864865</v>
      </c>
      <c r="I297" s="58">
        <v>16</v>
      </c>
      <c r="J297" s="58">
        <v>11.627906976744185</v>
      </c>
      <c r="K297" s="58">
        <v>18.507462686567163</v>
      </c>
      <c r="L297" s="58">
        <v>16.083916083916083</v>
      </c>
      <c r="M297" s="58">
        <v>24.644549763033176</v>
      </c>
      <c r="N297" s="58">
        <v>1.6666666666666667</v>
      </c>
    </row>
    <row r="298" spans="1:14" ht="121.5" customHeight="1" x14ac:dyDescent="0.25">
      <c r="A298" s="66" t="s">
        <v>1045</v>
      </c>
      <c r="B298" s="66" t="s">
        <v>377</v>
      </c>
      <c r="C298" s="66" t="s">
        <v>163</v>
      </c>
      <c r="D298" s="66" t="s">
        <v>136</v>
      </c>
      <c r="E298" s="66" t="s">
        <v>164</v>
      </c>
      <c r="F298" s="85">
        <v>79.600000000000009</v>
      </c>
      <c r="G298" s="28">
        <v>80.794701986754973</v>
      </c>
      <c r="H298" s="28">
        <v>81.818181818181827</v>
      </c>
      <c r="I298" s="28">
        <v>77.777777777777786</v>
      </c>
      <c r="J298" s="28">
        <v>89.473684210526315</v>
      </c>
      <c r="K298" s="28">
        <v>78.48101265822784</v>
      </c>
      <c r="L298" s="28">
        <v>80.851063829787222</v>
      </c>
      <c r="M298" s="28">
        <v>75</v>
      </c>
      <c r="N298" s="28">
        <v>76.923076923076934</v>
      </c>
    </row>
    <row r="299" spans="1:14" ht="40.5" x14ac:dyDescent="0.25">
      <c r="A299" s="66" t="s">
        <v>1046</v>
      </c>
      <c r="B299" s="66" t="s">
        <v>165</v>
      </c>
      <c r="C299" s="66" t="s">
        <v>163</v>
      </c>
      <c r="D299" s="66" t="s">
        <v>136</v>
      </c>
      <c r="E299" s="66" t="s">
        <v>164</v>
      </c>
      <c r="F299" s="85">
        <v>78.8</v>
      </c>
      <c r="G299" s="28">
        <v>80.794701986754973</v>
      </c>
      <c r="H299" s="28">
        <v>81.818181818181827</v>
      </c>
      <c r="I299" s="28">
        <v>76.19047619047619</v>
      </c>
      <c r="J299" s="28">
        <v>78.94736842105263</v>
      </c>
      <c r="K299" s="28">
        <v>77.215189873417728</v>
      </c>
      <c r="L299" s="28">
        <v>80.851063829787222</v>
      </c>
      <c r="M299" s="28">
        <v>75</v>
      </c>
      <c r="N299" s="28">
        <v>76.923076923076934</v>
      </c>
    </row>
    <row r="300" spans="1:14" ht="40.5" x14ac:dyDescent="0.25">
      <c r="A300" s="66" t="s">
        <v>1047</v>
      </c>
      <c r="B300" s="23" t="s">
        <v>166</v>
      </c>
      <c r="C300" s="66" t="s">
        <v>163</v>
      </c>
      <c r="D300" s="66" t="s">
        <v>136</v>
      </c>
      <c r="E300" s="66" t="s">
        <v>164</v>
      </c>
      <c r="F300" s="86">
        <v>75.400000000000006</v>
      </c>
      <c r="G300" s="58">
        <v>74.83443708609272</v>
      </c>
      <c r="H300" s="58">
        <v>78.181818181818187</v>
      </c>
      <c r="I300" s="58">
        <v>76.19047619047619</v>
      </c>
      <c r="J300" s="58">
        <v>73.68421052631578</v>
      </c>
      <c r="K300" s="58">
        <v>73.417721518987349</v>
      </c>
      <c r="L300" s="58">
        <v>80.851063829787222</v>
      </c>
      <c r="M300" s="58">
        <v>73.333333333333329</v>
      </c>
      <c r="N300" s="58">
        <v>73.076923076923066</v>
      </c>
    </row>
    <row r="301" spans="1:14" ht="20.25" x14ac:dyDescent="0.25">
      <c r="A301" s="66" t="s">
        <v>1048</v>
      </c>
      <c r="B301" s="23" t="s">
        <v>167</v>
      </c>
      <c r="C301" s="66" t="s">
        <v>163</v>
      </c>
      <c r="D301" s="66" t="s">
        <v>136</v>
      </c>
      <c r="E301" s="66" t="s">
        <v>164</v>
      </c>
      <c r="F301" s="86">
        <v>35.799999999999997</v>
      </c>
      <c r="G301" s="58">
        <v>36.423841059602644</v>
      </c>
      <c r="H301" s="58">
        <v>29.09090909090909</v>
      </c>
      <c r="I301" s="58">
        <v>34.920634920634917</v>
      </c>
      <c r="J301" s="58">
        <v>42.105263157894733</v>
      </c>
      <c r="K301" s="58">
        <v>35.443037974683541</v>
      </c>
      <c r="L301" s="58">
        <v>44.680851063829785</v>
      </c>
      <c r="M301" s="58">
        <v>35</v>
      </c>
      <c r="N301" s="58">
        <v>30.76923076923077</v>
      </c>
    </row>
    <row r="302" spans="1:14" ht="40.5" x14ac:dyDescent="0.25">
      <c r="A302" s="66" t="s">
        <v>1049</v>
      </c>
      <c r="B302" s="66" t="s">
        <v>168</v>
      </c>
      <c r="C302" s="66" t="s">
        <v>163</v>
      </c>
      <c r="D302" s="66" t="s">
        <v>136</v>
      </c>
      <c r="E302" s="66" t="s">
        <v>164</v>
      </c>
      <c r="F302" s="85">
        <v>36.6</v>
      </c>
      <c r="G302" s="28">
        <v>35.76158940397351</v>
      </c>
      <c r="H302" s="28">
        <v>20</v>
      </c>
      <c r="I302" s="28">
        <v>39.682539682539684</v>
      </c>
      <c r="J302" s="28">
        <v>57.894736842105267</v>
      </c>
      <c r="K302" s="28">
        <v>36.708860759493675</v>
      </c>
      <c r="L302" s="28">
        <v>42.553191489361701</v>
      </c>
      <c r="M302" s="28">
        <v>41.666666666666671</v>
      </c>
      <c r="N302" s="28">
        <v>30.76923076923077</v>
      </c>
    </row>
    <row r="303" spans="1:14" ht="20.25" x14ac:dyDescent="0.25">
      <c r="A303" s="66" t="s">
        <v>1050</v>
      </c>
      <c r="B303" s="23" t="s">
        <v>169</v>
      </c>
      <c r="C303" s="66" t="s">
        <v>163</v>
      </c>
      <c r="D303" s="66" t="s">
        <v>136</v>
      </c>
      <c r="E303" s="66" t="s">
        <v>164</v>
      </c>
      <c r="F303" s="86">
        <v>30.8</v>
      </c>
      <c r="G303" s="58">
        <v>31.125827814569533</v>
      </c>
      <c r="H303" s="58">
        <v>18.181818181818183</v>
      </c>
      <c r="I303" s="58">
        <v>31.746031746031743</v>
      </c>
      <c r="J303" s="58">
        <v>42.105263157894733</v>
      </c>
      <c r="K303" s="58">
        <v>34.177215189873415</v>
      </c>
      <c r="L303" s="58">
        <v>36.170212765957451</v>
      </c>
      <c r="M303" s="58">
        <v>33.333333333333329</v>
      </c>
      <c r="N303" s="58">
        <v>19.230769230769234</v>
      </c>
    </row>
    <row r="304" spans="1:14" ht="20.25" x14ac:dyDescent="0.25">
      <c r="A304" s="66" t="s">
        <v>1051</v>
      </c>
      <c r="B304" s="23" t="s">
        <v>170</v>
      </c>
      <c r="C304" s="66" t="s">
        <v>163</v>
      </c>
      <c r="D304" s="66" t="s">
        <v>136</v>
      </c>
      <c r="E304" s="66" t="s">
        <v>164</v>
      </c>
      <c r="F304" s="86">
        <v>26.8</v>
      </c>
      <c r="G304" s="58">
        <v>26.490066225165563</v>
      </c>
      <c r="H304" s="58">
        <v>12.727272727272727</v>
      </c>
      <c r="I304" s="58">
        <v>33.333333333333329</v>
      </c>
      <c r="J304" s="58">
        <v>36.84210526315789</v>
      </c>
      <c r="K304" s="58">
        <v>25.316455696202532</v>
      </c>
      <c r="L304" s="58">
        <v>29.787234042553191</v>
      </c>
      <c r="M304" s="58">
        <v>33.333333333333329</v>
      </c>
      <c r="N304" s="58">
        <v>19.230769230769234</v>
      </c>
    </row>
    <row r="305" spans="1:14" ht="40.5" customHeight="1" x14ac:dyDescent="0.25">
      <c r="A305" s="66" t="s">
        <v>1052</v>
      </c>
      <c r="B305" s="24" t="s">
        <v>1203</v>
      </c>
      <c r="C305" s="66" t="s">
        <v>75</v>
      </c>
      <c r="D305" s="66" t="s">
        <v>223</v>
      </c>
      <c r="E305" s="66" t="s">
        <v>77</v>
      </c>
      <c r="F305" s="82">
        <v>177908166</v>
      </c>
      <c r="G305" s="14">
        <v>133978859</v>
      </c>
      <c r="H305" s="14">
        <v>1188422</v>
      </c>
      <c r="I305" s="14">
        <v>6130616</v>
      </c>
      <c r="J305" s="14">
        <v>0</v>
      </c>
      <c r="K305" s="14">
        <v>1333666</v>
      </c>
      <c r="L305" s="14">
        <v>66473</v>
      </c>
      <c r="M305" s="14">
        <v>31322193</v>
      </c>
      <c r="N305" s="14">
        <v>3887937</v>
      </c>
    </row>
    <row r="306" spans="1:14" ht="40.5" x14ac:dyDescent="0.25">
      <c r="A306" s="66" t="s">
        <v>1019</v>
      </c>
      <c r="B306" s="66" t="s">
        <v>196</v>
      </c>
      <c r="C306" s="66" t="s">
        <v>75</v>
      </c>
      <c r="D306" s="66" t="s">
        <v>154</v>
      </c>
      <c r="E306" s="66" t="s">
        <v>89</v>
      </c>
      <c r="F306" s="82">
        <f>F305/Справочно!D$4*1000</f>
        <v>1521.8866771532591</v>
      </c>
      <c r="G306" s="14">
        <f>G305/Справочно!E$4*1000</f>
        <v>4148.0828978423251</v>
      </c>
      <c r="H306" s="14">
        <f>H305/Справочно!F$4*1000</f>
        <v>104.64238528095264</v>
      </c>
      <c r="I306" s="14">
        <f>I305/Справочно!G$4*1000</f>
        <v>465.59938416428525</v>
      </c>
      <c r="J306" s="14">
        <f>J305/Справочно!H$4*1000</f>
        <v>0</v>
      </c>
      <c r="K306" s="14">
        <f>K305/Справочно!I$4*1000</f>
        <v>56.706237322142201</v>
      </c>
      <c r="L306" s="14">
        <f>L305/Справочно!J$4*1000</f>
        <v>6.9240025282353646</v>
      </c>
      <c r="M306" s="14">
        <f>M305/Справочно!K$4*1000</f>
        <v>2094.6377617085695</v>
      </c>
      <c r="N306" s="14">
        <f>N305/Справочно!L$4*1000</f>
        <v>806.0230885406246</v>
      </c>
    </row>
    <row r="307" spans="1:14" ht="60.75" customHeight="1" x14ac:dyDescent="0.25">
      <c r="A307" s="66" t="s">
        <v>1053</v>
      </c>
      <c r="B307" s="24" t="s">
        <v>1204</v>
      </c>
      <c r="C307" s="66" t="s">
        <v>163</v>
      </c>
      <c r="D307" s="66" t="s">
        <v>223</v>
      </c>
      <c r="E307" s="66" t="s">
        <v>77</v>
      </c>
      <c r="F307" s="82">
        <v>366131231</v>
      </c>
      <c r="G307" s="14">
        <v>356716774</v>
      </c>
      <c r="H307" s="14">
        <v>405071</v>
      </c>
      <c r="I307" s="14">
        <v>2978041</v>
      </c>
      <c r="J307" s="14" t="s">
        <v>379</v>
      </c>
      <c r="K307" s="14">
        <v>353914</v>
      </c>
      <c r="L307" s="14">
        <v>36387</v>
      </c>
      <c r="M307" s="14">
        <v>4936268</v>
      </c>
      <c r="N307" s="14">
        <v>704776</v>
      </c>
    </row>
    <row r="308" spans="1:14" ht="40.5" x14ac:dyDescent="0.25">
      <c r="A308" s="66" t="s">
        <v>1054</v>
      </c>
      <c r="B308" s="66" t="s">
        <v>196</v>
      </c>
      <c r="C308" s="66" t="s">
        <v>163</v>
      </c>
      <c r="D308" s="66" t="s">
        <v>154</v>
      </c>
      <c r="E308" s="66" t="s">
        <v>89</v>
      </c>
      <c r="F308" s="82">
        <f>F307/Справочно!D$4*1000</f>
        <v>3132.0104921357142</v>
      </c>
      <c r="G308" s="14">
        <f>G307/Справочно!E$4*1000</f>
        <v>11044.210710906904</v>
      </c>
      <c r="H308" s="14">
        <f>H307/Справочно!F$4*1000</f>
        <v>35.667124681418528</v>
      </c>
      <c r="I308" s="14">
        <f>I307/Справочно!G$4*1000</f>
        <v>226.1720609504807</v>
      </c>
      <c r="J308" s="14">
        <f>J307/Справочно!H$4*1000</f>
        <v>0</v>
      </c>
      <c r="K308" s="14">
        <f>K307/Справочно!I$4*1000</f>
        <v>15.048093957279134</v>
      </c>
      <c r="L308" s="14">
        <f>L307/Справочно!J$4*1000</f>
        <v>3.7901656310817957</v>
      </c>
      <c r="M308" s="14">
        <f>M307/Справочно!K$4*1000</f>
        <v>330.10758074039194</v>
      </c>
      <c r="N308" s="14">
        <f>N307/Справочно!L$4*1000</f>
        <v>146.10980791337599</v>
      </c>
    </row>
    <row r="309" spans="1:14" ht="40.5" customHeight="1" x14ac:dyDescent="0.25">
      <c r="A309" s="66" t="s">
        <v>1055</v>
      </c>
      <c r="B309" s="24" t="s">
        <v>1205</v>
      </c>
      <c r="C309" s="66" t="s">
        <v>163</v>
      </c>
      <c r="D309" s="66" t="s">
        <v>223</v>
      </c>
      <c r="E309" s="66" t="s">
        <v>77</v>
      </c>
      <c r="F309" s="82">
        <v>24506131493</v>
      </c>
      <c r="G309" s="14">
        <v>9018029994</v>
      </c>
      <c r="H309" s="14">
        <v>2892261562</v>
      </c>
      <c r="I309" s="14">
        <v>1722051356</v>
      </c>
      <c r="J309" s="14">
        <v>426442050</v>
      </c>
      <c r="K309" s="14">
        <v>4077609418</v>
      </c>
      <c r="L309" s="14">
        <v>2325749507</v>
      </c>
      <c r="M309" s="14">
        <v>3014425923</v>
      </c>
      <c r="N309" s="14">
        <v>1029561683</v>
      </c>
    </row>
    <row r="310" spans="1:14" ht="40.5" x14ac:dyDescent="0.25">
      <c r="A310" s="66" t="s">
        <v>1020</v>
      </c>
      <c r="B310" s="66" t="s">
        <v>380</v>
      </c>
      <c r="C310" s="66" t="s">
        <v>163</v>
      </c>
      <c r="D310" s="66" t="s">
        <v>381</v>
      </c>
      <c r="E310" s="66" t="s">
        <v>89</v>
      </c>
      <c r="F310" s="83">
        <f>F309/Справочно!D$4</f>
        <v>209.63374456775981</v>
      </c>
      <c r="G310" s="47">
        <f>G309/Справочно!E$4</f>
        <v>279.20476610672233</v>
      </c>
      <c r="H310" s="47">
        <f>H309/Справочно!F$4</f>
        <v>254.66807977645476</v>
      </c>
      <c r="I310" s="47">
        <f>I309/Справочно!G$4</f>
        <v>130.78392951913352</v>
      </c>
      <c r="J310" s="47">
        <f>J309/Справочно!H$4</f>
        <v>59.390718831198946</v>
      </c>
      <c r="K310" s="47">
        <f>K309/Справочно!I$4</f>
        <v>173.37615817161878</v>
      </c>
      <c r="L310" s="47">
        <f>L309/Справочно!J$4</f>
        <v>242.25618621861736</v>
      </c>
      <c r="M310" s="47">
        <f>M309/Справочно!K$4</f>
        <v>201.58647155354063</v>
      </c>
      <c r="N310" s="47">
        <f>N309/Справочно!L$4</f>
        <v>213.44236997017791</v>
      </c>
    </row>
    <row r="311" spans="1:14" ht="81" x14ac:dyDescent="0.25">
      <c r="A311" s="66" t="s">
        <v>1056</v>
      </c>
      <c r="B311" s="24" t="s">
        <v>1207</v>
      </c>
      <c r="C311" s="66" t="s">
        <v>163</v>
      </c>
      <c r="D311" s="66" t="s">
        <v>223</v>
      </c>
      <c r="E311" s="66" t="s">
        <v>77</v>
      </c>
      <c r="F311" s="82">
        <v>17398511965</v>
      </c>
      <c r="G311" s="14">
        <v>5217585563</v>
      </c>
      <c r="H311" s="14">
        <v>2344957479</v>
      </c>
      <c r="I311" s="14">
        <v>1270894010</v>
      </c>
      <c r="J311" s="14">
        <v>309343464</v>
      </c>
      <c r="K311" s="14">
        <v>3255538655</v>
      </c>
      <c r="L311" s="14">
        <v>1883349684</v>
      </c>
      <c r="M311" s="14">
        <v>2315791545</v>
      </c>
      <c r="N311" s="14">
        <v>801051565</v>
      </c>
    </row>
    <row r="312" spans="1:14" ht="40.5" x14ac:dyDescent="0.25">
      <c r="A312" s="66" t="s">
        <v>1021</v>
      </c>
      <c r="B312" s="66" t="s">
        <v>380</v>
      </c>
      <c r="C312" s="66" t="s">
        <v>163</v>
      </c>
      <c r="D312" s="66" t="s">
        <v>381</v>
      </c>
      <c r="E312" s="66" t="s">
        <v>89</v>
      </c>
      <c r="F312" s="83">
        <f>F311/Справочно!D$4</f>
        <v>148.83276106519511</v>
      </c>
      <c r="G312" s="47">
        <f>G311/Справочно!E$4</f>
        <v>161.54024301632035</v>
      </c>
      <c r="H312" s="47">
        <f>H311/Справочно!F$4</f>
        <v>206.4771133359778</v>
      </c>
      <c r="I312" s="47">
        <f>I311/Справочно!G$4</f>
        <v>96.520067215770638</v>
      </c>
      <c r="J312" s="47">
        <f>J311/Справочно!H$4</f>
        <v>43.082361818430229</v>
      </c>
      <c r="K312" s="47">
        <f>K311/Справочно!I$4</f>
        <v>138.42247427904559</v>
      </c>
      <c r="L312" s="47">
        <f>L311/Справочно!J$4</f>
        <v>196.17465698204194</v>
      </c>
      <c r="M312" s="47">
        <f>M311/Справочно!K$4</f>
        <v>154.86605354875473</v>
      </c>
      <c r="N312" s="47">
        <f>N311/Справочно!L$4</f>
        <v>166.0690634908953</v>
      </c>
    </row>
    <row r="313" spans="1:14" ht="40.5" customHeight="1" x14ac:dyDescent="0.25">
      <c r="A313" s="66" t="s">
        <v>1057</v>
      </c>
      <c r="B313" s="24" t="s">
        <v>1206</v>
      </c>
      <c r="C313" s="66" t="s">
        <v>163</v>
      </c>
      <c r="D313" s="66" t="s">
        <v>239</v>
      </c>
      <c r="E313" s="66" t="s">
        <v>77</v>
      </c>
      <c r="F313" s="82">
        <v>54460.807908730007</v>
      </c>
      <c r="G313" s="14">
        <v>26124.045172040001</v>
      </c>
      <c r="H313" s="14">
        <v>5871.6005269200004</v>
      </c>
      <c r="I313" s="14">
        <v>3576.7462915799997</v>
      </c>
      <c r="J313" s="14">
        <v>994.57578057000001</v>
      </c>
      <c r="K313" s="14">
        <v>6510.1630646599997</v>
      </c>
      <c r="L313" s="14">
        <v>4181.3524615200004</v>
      </c>
      <c r="M313" s="14">
        <v>4911.0588589899999</v>
      </c>
      <c r="N313" s="14">
        <v>2291.2657524500005</v>
      </c>
    </row>
    <row r="314" spans="1:14" ht="40.5" x14ac:dyDescent="0.25">
      <c r="A314" s="66" t="s">
        <v>1022</v>
      </c>
      <c r="B314" s="66" t="s">
        <v>380</v>
      </c>
      <c r="C314" s="66" t="s">
        <v>163</v>
      </c>
      <c r="D314" s="66" t="s">
        <v>245</v>
      </c>
      <c r="E314" s="66" t="s">
        <v>89</v>
      </c>
      <c r="F314" s="83">
        <f>F313/Справочно!D$4*1000000</f>
        <v>465.87618683730932</v>
      </c>
      <c r="G314" s="47">
        <f>G313/Справочно!E$4*1000000</f>
        <v>808.81943471842442</v>
      </c>
      <c r="H314" s="47">
        <f>H313/Справочно!F$4*1000000</f>
        <v>517.0034588334845</v>
      </c>
      <c r="I314" s="47">
        <f>I313/Справочно!G$4*1000000</f>
        <v>271.64168668720055</v>
      </c>
      <c r="J314" s="47">
        <f>J313/Справочно!H$4*1000000</f>
        <v>138.51488271420018</v>
      </c>
      <c r="K314" s="47">
        <f>K313/Справочно!I$4*1000000</f>
        <v>276.80607569695451</v>
      </c>
      <c r="L314" s="47">
        <f>L313/Справочно!J$4*1000000</f>
        <v>435.54067087400369</v>
      </c>
      <c r="M314" s="47">
        <f>M313/Справочно!K$4*1000000</f>
        <v>328.42174671530358</v>
      </c>
      <c r="N314" s="47">
        <f>N313/Справочно!L$4*1000000</f>
        <v>475.01106588329691</v>
      </c>
    </row>
    <row r="315" spans="1:14" ht="81" x14ac:dyDescent="0.25">
      <c r="A315" s="66" t="s">
        <v>1058</v>
      </c>
      <c r="B315" s="24" t="s">
        <v>1208</v>
      </c>
      <c r="C315" s="66" t="s">
        <v>163</v>
      </c>
      <c r="D315" s="66" t="s">
        <v>239</v>
      </c>
      <c r="E315" s="66" t="s">
        <v>77</v>
      </c>
      <c r="F315" s="82">
        <v>15119.312172209999</v>
      </c>
      <c r="G315" s="14">
        <v>5719.9317760200001</v>
      </c>
      <c r="H315" s="14">
        <v>2096.9141292999998</v>
      </c>
      <c r="I315" s="14">
        <v>1006.7042259</v>
      </c>
      <c r="J315" s="14">
        <v>225.48895417</v>
      </c>
      <c r="K315" s="14">
        <v>2185.4558185800001</v>
      </c>
      <c r="L315" s="14">
        <v>1478.0319335199999</v>
      </c>
      <c r="M315" s="14">
        <v>1640.3740724500001</v>
      </c>
      <c r="N315" s="14">
        <v>766.41126226999995</v>
      </c>
    </row>
    <row r="316" spans="1:14" ht="40.5" x14ac:dyDescent="0.25">
      <c r="A316" s="66" t="s">
        <v>1076</v>
      </c>
      <c r="B316" s="66" t="s">
        <v>380</v>
      </c>
      <c r="C316" s="66" t="s">
        <v>163</v>
      </c>
      <c r="D316" s="66" t="s">
        <v>245</v>
      </c>
      <c r="E316" s="66" t="s">
        <v>89</v>
      </c>
      <c r="F316" s="83">
        <f>F315/Справочно!D$4*1000000</f>
        <v>129.33571448658236</v>
      </c>
      <c r="G316" s="47">
        <f>G315/Справочно!E$4*1000000</f>
        <v>177.09324705424936</v>
      </c>
      <c r="H316" s="47">
        <f>H315/Справочно!F$4*1000000</f>
        <v>184.63651482325633</v>
      </c>
      <c r="I316" s="47">
        <f>I315/Справочно!G$4*1000000</f>
        <v>76.455753812442907</v>
      </c>
      <c r="J316" s="47">
        <f>J315/Справочно!H$4*1000000</f>
        <v>31.403917781212183</v>
      </c>
      <c r="K316" s="47">
        <f>K315/Справочно!I$4*1000000</f>
        <v>92.923547803913451</v>
      </c>
      <c r="L316" s="47">
        <f>L315/Справочно!J$4*1000000</f>
        <v>153.95569395852576</v>
      </c>
      <c r="M316" s="47">
        <f>M315/Справочно!K$4*1000000</f>
        <v>109.69824097187062</v>
      </c>
      <c r="N316" s="47">
        <f>N315/Справочно!L$4*1000000</f>
        <v>158.88764985316996</v>
      </c>
    </row>
    <row r="317" spans="1:14" ht="81" hidden="1" customHeight="1" x14ac:dyDescent="0.25">
      <c r="A317" s="66"/>
      <c r="B317" s="24" t="s">
        <v>1075</v>
      </c>
      <c r="C317" s="66" t="s">
        <v>163</v>
      </c>
      <c r="D317" s="66" t="s">
        <v>239</v>
      </c>
      <c r="E317" s="66" t="s">
        <v>77</v>
      </c>
      <c r="F317" s="82">
        <v>15336.5</v>
      </c>
      <c r="G317" s="14">
        <v>7202.77624216</v>
      </c>
      <c r="H317" s="14">
        <v>1639.14068423</v>
      </c>
      <c r="I317" s="14">
        <v>805.69156935000001</v>
      </c>
      <c r="J317" s="14">
        <v>157.72510296999999</v>
      </c>
      <c r="K317" s="14">
        <v>1712.39751793</v>
      </c>
      <c r="L317" s="14">
        <v>1089.7936790799999</v>
      </c>
      <c r="M317" s="14">
        <v>1323.3661523499998</v>
      </c>
      <c r="N317" s="14">
        <v>632.23352647000002</v>
      </c>
    </row>
    <row r="318" spans="1:14" ht="40.5" hidden="1" x14ac:dyDescent="0.25">
      <c r="A318" s="66"/>
      <c r="B318" s="66" t="s">
        <v>380</v>
      </c>
      <c r="C318" s="66" t="s">
        <v>163</v>
      </c>
      <c r="D318" s="66" t="s">
        <v>245</v>
      </c>
      <c r="E318" s="66" t="s">
        <v>89</v>
      </c>
      <c r="F318" s="82">
        <f>F317/Справочно!D$4*1000000</f>
        <v>131.19361268757589</v>
      </c>
      <c r="G318" s="47">
        <f>G317/Справочно!E$4*1000000</f>
        <v>223.00318998155456</v>
      </c>
      <c r="H318" s="47">
        <f>H317/Справочно!F$4*1000000</f>
        <v>144.32885877986104</v>
      </c>
      <c r="I318" s="47">
        <f>I317/Справочно!G$4*1000000</f>
        <v>61.189527857513262</v>
      </c>
      <c r="J318" s="47">
        <f>J317/Справочно!H$4*1000000</f>
        <v>21.966424847439814</v>
      </c>
      <c r="K318" s="47">
        <f>K317/Справочно!I$4*1000000</f>
        <v>72.809549048701726</v>
      </c>
      <c r="L318" s="47">
        <f>L317/Справочно!J$4*1000000</f>
        <v>113.51577616784016</v>
      </c>
      <c r="M318" s="47">
        <f>M317/Справочно!K$4*1000000</f>
        <v>88.498679363839102</v>
      </c>
      <c r="N318" s="47">
        <f>N317/Справочно!L$4*1000000</f>
        <v>131.0707502936082</v>
      </c>
    </row>
    <row r="319" spans="1:14" ht="121.5" customHeight="1" x14ac:dyDescent="0.25">
      <c r="A319" s="66" t="s">
        <v>1077</v>
      </c>
      <c r="B319" s="66" t="s">
        <v>383</v>
      </c>
      <c r="C319" s="66" t="s">
        <v>163</v>
      </c>
      <c r="D319" s="66" t="s">
        <v>136</v>
      </c>
      <c r="E319" s="66" t="s">
        <v>89</v>
      </c>
      <c r="F319" s="102">
        <v>38.28</v>
      </c>
      <c r="G319" s="28">
        <f>G317/Справочно!E17*100</f>
        <v>53.432916001498434</v>
      </c>
      <c r="H319" s="28">
        <f>H317/Справочно!F17*100</f>
        <v>41.153283730070484</v>
      </c>
      <c r="I319" s="28">
        <f>I317/Справочно!G17*100</f>
        <v>18.862099773214744</v>
      </c>
      <c r="J319" s="28">
        <f>J317/Справочно!H17*100</f>
        <v>7.2524913731179437</v>
      </c>
      <c r="K319" s="28">
        <f>K317/Справочно!I17*100</f>
        <v>24.718291830923921</v>
      </c>
      <c r="L319" s="28">
        <f>L317/Справочно!J17*100</f>
        <v>31.584275074964687</v>
      </c>
      <c r="M319" s="28">
        <f>M317/Справочно!K17*100</f>
        <v>34.150694268300526</v>
      </c>
      <c r="N319" s="28">
        <f>N317/Справочно!L17*100</f>
        <v>32.852223069524847</v>
      </c>
    </row>
    <row r="320" spans="1:14" ht="81" customHeight="1" x14ac:dyDescent="0.25">
      <c r="A320" s="66" t="s">
        <v>1078</v>
      </c>
      <c r="B320" s="66" t="s">
        <v>384</v>
      </c>
      <c r="C320" s="66" t="s">
        <v>163</v>
      </c>
      <c r="D320" s="66" t="s">
        <v>76</v>
      </c>
      <c r="E320" s="66" t="s">
        <v>77</v>
      </c>
      <c r="F320" s="82">
        <f>F321+F322</f>
        <v>158595363</v>
      </c>
      <c r="G320" s="14">
        <f t="shared" ref="G320:N320" si="65">G321+G322</f>
        <v>49193662</v>
      </c>
      <c r="H320" s="14">
        <f t="shared" si="65"/>
        <v>17677169</v>
      </c>
      <c r="I320" s="14">
        <f t="shared" si="65"/>
        <v>14744047</v>
      </c>
      <c r="J320" s="14">
        <f t="shared" si="65"/>
        <v>5050130</v>
      </c>
      <c r="K320" s="14">
        <f t="shared" si="65"/>
        <v>29542395</v>
      </c>
      <c r="L320" s="14">
        <f t="shared" si="65"/>
        <v>15006749</v>
      </c>
      <c r="M320" s="14">
        <f t="shared" si="65"/>
        <v>20599809</v>
      </c>
      <c r="N320" s="14">
        <f t="shared" si="65"/>
        <v>6781402</v>
      </c>
    </row>
    <row r="321" spans="1:14" ht="20.25" customHeight="1" x14ac:dyDescent="0.25">
      <c r="A321" s="66" t="s">
        <v>1079</v>
      </c>
      <c r="B321" s="23" t="s">
        <v>386</v>
      </c>
      <c r="C321" s="66" t="s">
        <v>163</v>
      </c>
      <c r="D321" s="66" t="s">
        <v>76</v>
      </c>
      <c r="E321" s="66" t="s">
        <v>77</v>
      </c>
      <c r="F321" s="89">
        <v>141308213</v>
      </c>
      <c r="G321" s="55">
        <v>43993891</v>
      </c>
      <c r="H321" s="55">
        <v>15663628</v>
      </c>
      <c r="I321" s="55">
        <v>13224638</v>
      </c>
      <c r="J321" s="55">
        <v>4642285</v>
      </c>
      <c r="K321" s="55">
        <v>26455794</v>
      </c>
      <c r="L321" s="55">
        <v>13242126</v>
      </c>
      <c r="M321" s="55">
        <v>18022333</v>
      </c>
      <c r="N321" s="55">
        <v>6063518</v>
      </c>
    </row>
    <row r="322" spans="1:14" ht="20.25" customHeight="1" x14ac:dyDescent="0.25">
      <c r="A322" s="66" t="s">
        <v>1080</v>
      </c>
      <c r="B322" s="23" t="s">
        <v>388</v>
      </c>
      <c r="C322" s="66" t="s">
        <v>163</v>
      </c>
      <c r="D322" s="66" t="s">
        <v>76</v>
      </c>
      <c r="E322" s="66" t="s">
        <v>77</v>
      </c>
      <c r="F322" s="89">
        <v>17287150</v>
      </c>
      <c r="G322" s="55">
        <v>5199771</v>
      </c>
      <c r="H322" s="55">
        <v>2013541</v>
      </c>
      <c r="I322" s="55">
        <v>1519409</v>
      </c>
      <c r="J322" s="55">
        <v>407845</v>
      </c>
      <c r="K322" s="55">
        <v>3086601</v>
      </c>
      <c r="L322" s="55">
        <v>1764623</v>
      </c>
      <c r="M322" s="55">
        <v>2577476</v>
      </c>
      <c r="N322" s="55">
        <v>717884</v>
      </c>
    </row>
    <row r="323" spans="1:14" ht="40.5" customHeight="1" x14ac:dyDescent="0.25">
      <c r="A323" s="66" t="s">
        <v>1059</v>
      </c>
      <c r="B323" s="66" t="s">
        <v>389</v>
      </c>
      <c r="C323" s="66" t="s">
        <v>75</v>
      </c>
      <c r="D323" s="66" t="s">
        <v>136</v>
      </c>
      <c r="E323" s="66" t="s">
        <v>164</v>
      </c>
      <c r="F323" s="85">
        <v>84.4375</v>
      </c>
      <c r="G323" s="28">
        <v>85.294117647058826</v>
      </c>
      <c r="H323" s="28">
        <v>95.270270270270274</v>
      </c>
      <c r="I323" s="28">
        <v>80.571428571428569</v>
      </c>
      <c r="J323" s="28">
        <v>82.558139534883722</v>
      </c>
      <c r="K323" s="28">
        <v>77.31343283582089</v>
      </c>
      <c r="L323" s="28">
        <v>88.111888111888121</v>
      </c>
      <c r="M323" s="28">
        <v>90.047393364928908</v>
      </c>
      <c r="N323" s="28">
        <v>76.666666666666671</v>
      </c>
    </row>
    <row r="324" spans="1:14" ht="20.25" customHeight="1" x14ac:dyDescent="0.25">
      <c r="A324" s="66" t="s">
        <v>1060</v>
      </c>
      <c r="B324" s="71" t="s">
        <v>1209</v>
      </c>
      <c r="C324" s="66" t="s">
        <v>75</v>
      </c>
      <c r="D324" s="66" t="s">
        <v>136</v>
      </c>
      <c r="E324" s="66" t="s">
        <v>164</v>
      </c>
      <c r="F324" s="86">
        <v>29.812499999999996</v>
      </c>
      <c r="G324" s="58">
        <v>33.257918552036195</v>
      </c>
      <c r="H324" s="58">
        <v>37.162162162162161</v>
      </c>
      <c r="I324" s="58">
        <v>22.285714285714285</v>
      </c>
      <c r="J324" s="58">
        <v>38.372093023255815</v>
      </c>
      <c r="K324" s="58">
        <v>28.955223880597014</v>
      </c>
      <c r="L324" s="58">
        <v>34.265734265734267</v>
      </c>
      <c r="M324" s="58">
        <v>22.274881516587676</v>
      </c>
      <c r="N324" s="58">
        <v>16.666666666666664</v>
      </c>
    </row>
    <row r="325" spans="1:14" ht="20.25" customHeight="1" x14ac:dyDescent="0.25">
      <c r="A325" s="66" t="s">
        <v>1061</v>
      </c>
      <c r="B325" s="23" t="s">
        <v>390</v>
      </c>
      <c r="C325" s="66" t="s">
        <v>75</v>
      </c>
      <c r="D325" s="66" t="s">
        <v>136</v>
      </c>
      <c r="E325" s="66" t="s">
        <v>164</v>
      </c>
      <c r="F325" s="86">
        <v>14.000000000000002</v>
      </c>
      <c r="G325" s="58">
        <v>13.800904977375566</v>
      </c>
      <c r="H325" s="58">
        <v>10.810810810810811</v>
      </c>
      <c r="I325" s="58">
        <v>10.285714285714285</v>
      </c>
      <c r="J325" s="58">
        <v>22.093023255813954</v>
      </c>
      <c r="K325" s="58">
        <v>11.641791044776118</v>
      </c>
      <c r="L325" s="58">
        <v>13.286713286713287</v>
      </c>
      <c r="M325" s="58">
        <v>17.535545023696685</v>
      </c>
      <c r="N325" s="58">
        <v>25</v>
      </c>
    </row>
    <row r="326" spans="1:14" ht="20.25" customHeight="1" x14ac:dyDescent="0.25">
      <c r="A326" s="66" t="s">
        <v>1081</v>
      </c>
      <c r="B326" s="35" t="s">
        <v>391</v>
      </c>
      <c r="C326" s="66" t="s">
        <v>75</v>
      </c>
      <c r="D326" s="66" t="s">
        <v>136</v>
      </c>
      <c r="E326" s="66" t="s">
        <v>164</v>
      </c>
      <c r="F326" s="86">
        <v>0.9375</v>
      </c>
      <c r="G326" s="58">
        <v>0.45248868778280549</v>
      </c>
      <c r="H326" s="58">
        <v>0.67567567567567566</v>
      </c>
      <c r="I326" s="58">
        <v>0.5714285714285714</v>
      </c>
      <c r="J326" s="58">
        <v>0</v>
      </c>
      <c r="K326" s="58">
        <v>1.4925373134328357</v>
      </c>
      <c r="L326" s="58">
        <v>0.69930069930069927</v>
      </c>
      <c r="M326" s="58">
        <v>1.8957345971563981</v>
      </c>
      <c r="N326" s="58">
        <v>1.6666666666666667</v>
      </c>
    </row>
    <row r="327" spans="1:14" ht="20.25" customHeight="1" x14ac:dyDescent="0.25">
      <c r="A327" s="72" t="s">
        <v>1082</v>
      </c>
      <c r="B327" s="35" t="s">
        <v>392</v>
      </c>
      <c r="C327" s="66" t="s">
        <v>75</v>
      </c>
      <c r="D327" s="66" t="s">
        <v>136</v>
      </c>
      <c r="E327" s="66" t="s">
        <v>164</v>
      </c>
      <c r="F327" s="86">
        <v>6.25E-2</v>
      </c>
      <c r="G327" s="58">
        <v>0</v>
      </c>
      <c r="H327" s="58">
        <v>0</v>
      </c>
      <c r="I327" s="58">
        <v>0</v>
      </c>
      <c r="J327" s="58">
        <v>0</v>
      </c>
      <c r="K327" s="58">
        <v>0.29850746268656719</v>
      </c>
      <c r="L327" s="58">
        <v>0</v>
      </c>
      <c r="M327" s="58">
        <v>0</v>
      </c>
      <c r="N327" s="58">
        <v>0</v>
      </c>
    </row>
    <row r="328" spans="1:14" ht="20.25" customHeight="1" x14ac:dyDescent="0.25">
      <c r="A328" s="72" t="s">
        <v>1083</v>
      </c>
      <c r="B328" s="35" t="s">
        <v>393</v>
      </c>
      <c r="C328" s="66" t="s">
        <v>75</v>
      </c>
      <c r="D328" s="66" t="s">
        <v>136</v>
      </c>
      <c r="E328" s="66" t="s">
        <v>164</v>
      </c>
      <c r="F328" s="86">
        <v>62.0625</v>
      </c>
      <c r="G328" s="58">
        <v>69.909502262443439</v>
      </c>
      <c r="H328" s="58">
        <v>64.86486486486487</v>
      </c>
      <c r="I328" s="58">
        <v>48</v>
      </c>
      <c r="J328" s="58">
        <v>70.930232558139537</v>
      </c>
      <c r="K328" s="58">
        <v>54.328358208955216</v>
      </c>
      <c r="L328" s="58">
        <v>69.230769230769226</v>
      </c>
      <c r="M328" s="58">
        <v>61.137440758293835</v>
      </c>
      <c r="N328" s="58">
        <v>55.000000000000007</v>
      </c>
    </row>
    <row r="329" spans="1:14" ht="60.75" customHeight="1" x14ac:dyDescent="0.25">
      <c r="A329" s="66" t="s">
        <v>1084</v>
      </c>
      <c r="B329" s="23" t="s">
        <v>394</v>
      </c>
      <c r="C329" s="66" t="s">
        <v>75</v>
      </c>
      <c r="D329" s="66" t="s">
        <v>136</v>
      </c>
      <c r="E329" s="66" t="s">
        <v>164</v>
      </c>
      <c r="F329" s="86">
        <v>17.3125</v>
      </c>
      <c r="G329" s="58">
        <v>21.945701357466064</v>
      </c>
      <c r="H329" s="58">
        <v>16.216216216216218</v>
      </c>
      <c r="I329" s="58">
        <v>13.714285714285715</v>
      </c>
      <c r="J329" s="58">
        <v>9.3023255813953494</v>
      </c>
      <c r="K329" s="58">
        <v>12.238805970149254</v>
      </c>
      <c r="L329" s="58">
        <v>21.678321678321677</v>
      </c>
      <c r="M329" s="58">
        <v>20.85308056872038</v>
      </c>
      <c r="N329" s="58">
        <v>13.333333333333334</v>
      </c>
    </row>
    <row r="330" spans="1:14" ht="60.75" x14ac:dyDescent="0.25">
      <c r="A330" s="66" t="s">
        <v>1085</v>
      </c>
      <c r="B330" s="23" t="s">
        <v>395</v>
      </c>
      <c r="C330" s="66" t="s">
        <v>75</v>
      </c>
      <c r="D330" s="66" t="s">
        <v>136</v>
      </c>
      <c r="E330" s="66" t="s">
        <v>164</v>
      </c>
      <c r="F330" s="86">
        <v>20.1875</v>
      </c>
      <c r="G330" s="58">
        <v>13.800904977375566</v>
      </c>
      <c r="H330" s="58">
        <v>29.72972972972973</v>
      </c>
      <c r="I330" s="58">
        <v>26.285714285714285</v>
      </c>
      <c r="J330" s="58">
        <v>11.627906976744185</v>
      </c>
      <c r="K330" s="58">
        <v>20.597014925373134</v>
      </c>
      <c r="L330" s="58">
        <v>18.181818181818183</v>
      </c>
      <c r="M330" s="58">
        <v>26.066350710900476</v>
      </c>
      <c r="N330" s="58">
        <v>20</v>
      </c>
    </row>
    <row r="331" spans="1:14" ht="60.75" x14ac:dyDescent="0.25">
      <c r="A331" s="66" t="s">
        <v>1086</v>
      </c>
      <c r="B331" s="66" t="s">
        <v>396</v>
      </c>
      <c r="C331" s="66" t="s">
        <v>163</v>
      </c>
      <c r="D331" s="66" t="s">
        <v>136</v>
      </c>
      <c r="E331" s="66" t="s">
        <v>164</v>
      </c>
      <c r="F331" s="85">
        <v>51.375000000000007</v>
      </c>
      <c r="G331" s="28">
        <v>47.963800904977376</v>
      </c>
      <c r="H331" s="28">
        <v>56.081081081081088</v>
      </c>
      <c r="I331" s="28">
        <v>40.571428571428569</v>
      </c>
      <c r="J331" s="28">
        <v>56.97674418604651</v>
      </c>
      <c r="K331" s="28">
        <v>47.164179104477611</v>
      </c>
      <c r="L331" s="28">
        <v>49.650349650349654</v>
      </c>
      <c r="M331" s="28">
        <v>63.507109004739334</v>
      </c>
      <c r="N331" s="28">
        <v>73.333333333333329</v>
      </c>
    </row>
    <row r="332" spans="1:14" ht="60.75" customHeight="1" x14ac:dyDescent="0.25">
      <c r="A332" s="66" t="s">
        <v>1087</v>
      </c>
      <c r="B332" s="66" t="s">
        <v>397</v>
      </c>
      <c r="C332" s="66" t="s">
        <v>163</v>
      </c>
      <c r="D332" s="66" t="s">
        <v>136</v>
      </c>
      <c r="E332" s="66" t="s">
        <v>164</v>
      </c>
      <c r="F332" s="85">
        <v>84</v>
      </c>
      <c r="G332" s="28">
        <v>83.936651583710415</v>
      </c>
      <c r="H332" s="28">
        <v>95.945945945945937</v>
      </c>
      <c r="I332" s="28">
        <v>74.857142857142861</v>
      </c>
      <c r="J332" s="28">
        <v>86.04651162790698</v>
      </c>
      <c r="K332" s="28">
        <v>77.31343283582089</v>
      </c>
      <c r="L332" s="28">
        <v>87.412587412587413</v>
      </c>
      <c r="M332" s="28">
        <v>90.995260663507111</v>
      </c>
      <c r="N332" s="28">
        <v>83.333333333333343</v>
      </c>
    </row>
    <row r="333" spans="1:14" ht="40.5" customHeight="1" x14ac:dyDescent="0.25">
      <c r="A333" s="66" t="s">
        <v>929</v>
      </c>
      <c r="B333" s="66" t="s">
        <v>399</v>
      </c>
      <c r="C333" s="66" t="s">
        <v>163</v>
      </c>
      <c r="D333" s="66" t="s">
        <v>136</v>
      </c>
      <c r="E333" s="66" t="s">
        <v>164</v>
      </c>
      <c r="F333" s="85">
        <v>74.3125</v>
      </c>
      <c r="G333" s="28">
        <v>74.208144796380097</v>
      </c>
      <c r="H333" s="28">
        <v>87.837837837837839</v>
      </c>
      <c r="I333" s="28">
        <v>68.571428571428569</v>
      </c>
      <c r="J333" s="28">
        <v>65.116279069767444</v>
      </c>
      <c r="K333" s="28">
        <v>67.46268656716417</v>
      </c>
      <c r="L333" s="28">
        <v>76.223776223776213</v>
      </c>
      <c r="M333" s="28">
        <v>82.938388625592424</v>
      </c>
      <c r="N333" s="28">
        <v>75</v>
      </c>
    </row>
    <row r="334" spans="1:14" ht="60.75" x14ac:dyDescent="0.25">
      <c r="A334" s="66" t="s">
        <v>1023</v>
      </c>
      <c r="B334" s="66" t="s">
        <v>401</v>
      </c>
      <c r="C334" s="66" t="s">
        <v>163</v>
      </c>
      <c r="D334" s="66" t="s">
        <v>136</v>
      </c>
      <c r="E334" s="66" t="s">
        <v>164</v>
      </c>
      <c r="F334" s="85">
        <v>62.687499999999993</v>
      </c>
      <c r="G334" s="28">
        <v>59.049773755656112</v>
      </c>
      <c r="H334" s="28">
        <v>77.027027027027032</v>
      </c>
      <c r="I334" s="28">
        <v>55.428571428571431</v>
      </c>
      <c r="J334" s="28">
        <v>56.97674418604651</v>
      </c>
      <c r="K334" s="28">
        <v>55.820895522388057</v>
      </c>
      <c r="L334" s="28">
        <v>68.531468531468533</v>
      </c>
      <c r="M334" s="28">
        <v>75.829383886255926</v>
      </c>
      <c r="N334" s="28">
        <v>61.666666666666671</v>
      </c>
    </row>
    <row r="335" spans="1:14" ht="40.5" x14ac:dyDescent="0.25">
      <c r="A335" s="66" t="s">
        <v>1062</v>
      </c>
      <c r="B335" s="66" t="s">
        <v>402</v>
      </c>
      <c r="C335" s="66" t="s">
        <v>163</v>
      </c>
      <c r="D335" s="66" t="s">
        <v>136</v>
      </c>
      <c r="E335" s="66" t="s">
        <v>164</v>
      </c>
      <c r="F335" s="85">
        <v>52.875000000000007</v>
      </c>
      <c r="G335" s="28">
        <v>47.285067873303163</v>
      </c>
      <c r="H335" s="28">
        <v>66.21621621621621</v>
      </c>
      <c r="I335" s="28">
        <v>47.428571428571431</v>
      </c>
      <c r="J335" s="28">
        <v>50</v>
      </c>
      <c r="K335" s="28">
        <v>46.865671641791046</v>
      </c>
      <c r="L335" s="28">
        <v>58.74125874125874</v>
      </c>
      <c r="M335" s="28">
        <v>63.981042654028428</v>
      </c>
      <c r="N335" s="28">
        <v>61.666666666666671</v>
      </c>
    </row>
    <row r="336" spans="1:14" ht="101.25" customHeight="1" x14ac:dyDescent="0.25">
      <c r="A336" s="66" t="s">
        <v>1024</v>
      </c>
      <c r="B336" s="66" t="s">
        <v>403</v>
      </c>
      <c r="C336" s="66" t="s">
        <v>163</v>
      </c>
      <c r="D336" s="66" t="s">
        <v>136</v>
      </c>
      <c r="E336" s="66" t="s">
        <v>164</v>
      </c>
      <c r="F336" s="85">
        <v>24.6</v>
      </c>
      <c r="G336" s="28">
        <v>18.543046357615893</v>
      </c>
      <c r="H336" s="28">
        <v>30.909090909090907</v>
      </c>
      <c r="I336" s="28">
        <v>33.333333333333329</v>
      </c>
      <c r="J336" s="28">
        <v>26.315789473684209</v>
      </c>
      <c r="K336" s="28">
        <v>20.253164556962027</v>
      </c>
      <c r="L336" s="28">
        <v>27.659574468085108</v>
      </c>
      <c r="M336" s="28">
        <v>20</v>
      </c>
      <c r="N336" s="28">
        <v>42.307692307692307</v>
      </c>
    </row>
    <row r="337" spans="1:14" ht="60.75" x14ac:dyDescent="0.25">
      <c r="A337" s="66" t="s">
        <v>1025</v>
      </c>
      <c r="B337" s="66" t="s">
        <v>404</v>
      </c>
      <c r="C337" s="66" t="s">
        <v>163</v>
      </c>
      <c r="D337" s="66" t="s">
        <v>136</v>
      </c>
      <c r="E337" s="66" t="s">
        <v>164</v>
      </c>
      <c r="F337" s="85">
        <v>63.9375</v>
      </c>
      <c r="G337" s="28">
        <v>67.420814479638011</v>
      </c>
      <c r="H337" s="28">
        <v>74.324324324324323</v>
      </c>
      <c r="I337" s="28">
        <v>53.714285714285715</v>
      </c>
      <c r="J337" s="28">
        <v>63.953488372093027</v>
      </c>
      <c r="K337" s="28">
        <v>51.64179104477612</v>
      </c>
      <c r="L337" s="28">
        <v>68.531468531468533</v>
      </c>
      <c r="M337" s="28">
        <v>72.037914691943129</v>
      </c>
      <c r="N337" s="28">
        <v>71.666666666666671</v>
      </c>
    </row>
    <row r="338" spans="1:14" ht="20.25" x14ac:dyDescent="0.25">
      <c r="A338" s="141" t="s">
        <v>405</v>
      </c>
      <c r="B338" s="141"/>
      <c r="C338" s="141"/>
      <c r="D338" s="141"/>
      <c r="E338" s="141"/>
      <c r="F338" s="66"/>
      <c r="G338" s="66"/>
      <c r="H338" s="66"/>
      <c r="I338" s="66"/>
      <c r="J338" s="66"/>
      <c r="K338" s="66"/>
      <c r="L338" s="66"/>
      <c r="M338" s="66"/>
      <c r="N338" s="66"/>
    </row>
    <row r="339" spans="1:14" ht="40.5" customHeight="1" x14ac:dyDescent="0.25">
      <c r="A339" s="66" t="s">
        <v>1026</v>
      </c>
      <c r="B339" s="66" t="s">
        <v>407</v>
      </c>
      <c r="C339" s="66" t="s">
        <v>163</v>
      </c>
      <c r="D339" s="66" t="s">
        <v>136</v>
      </c>
      <c r="E339" s="66" t="s">
        <v>164</v>
      </c>
      <c r="F339" s="85">
        <v>19.9375</v>
      </c>
      <c r="G339" s="28">
        <v>20.361990950226243</v>
      </c>
      <c r="H339" s="28">
        <v>20.945945945945947</v>
      </c>
      <c r="I339" s="28">
        <v>13.714285714285715</v>
      </c>
      <c r="J339" s="28">
        <v>8.1395348837209305</v>
      </c>
      <c r="K339" s="28">
        <v>30.447761194029848</v>
      </c>
      <c r="L339" s="28">
        <v>17.482517482517483</v>
      </c>
      <c r="M339" s="28">
        <v>14.218009478672986</v>
      </c>
      <c r="N339" s="28">
        <v>16.666666666666664</v>
      </c>
    </row>
    <row r="340" spans="1:14" ht="20.25" x14ac:dyDescent="0.25">
      <c r="A340" s="103" t="s">
        <v>1088</v>
      </c>
      <c r="B340" s="23" t="s">
        <v>408</v>
      </c>
      <c r="C340" s="66" t="s">
        <v>163</v>
      </c>
      <c r="D340" s="66" t="s">
        <v>136</v>
      </c>
      <c r="E340" s="66" t="s">
        <v>164</v>
      </c>
      <c r="F340" s="86">
        <v>9</v>
      </c>
      <c r="G340" s="58">
        <v>5.6561085972850682</v>
      </c>
      <c r="H340" s="58">
        <v>7.4324324324324325</v>
      </c>
      <c r="I340" s="58">
        <v>5.7142857142857144</v>
      </c>
      <c r="J340" s="58">
        <v>3.4883720930232558</v>
      </c>
      <c r="K340" s="58">
        <v>17.611940298507463</v>
      </c>
      <c r="L340" s="58">
        <v>8.3916083916083917</v>
      </c>
      <c r="M340" s="58">
        <v>9.0047393364928912</v>
      </c>
      <c r="N340" s="58">
        <v>8.3333333333333321</v>
      </c>
    </row>
    <row r="341" spans="1:14" ht="20.25" x14ac:dyDescent="0.25">
      <c r="A341" s="103" t="s">
        <v>1089</v>
      </c>
      <c r="B341" s="23" t="s">
        <v>409</v>
      </c>
      <c r="C341" s="66" t="s">
        <v>163</v>
      </c>
      <c r="D341" s="66" t="s">
        <v>136</v>
      </c>
      <c r="E341" s="66" t="s">
        <v>164</v>
      </c>
      <c r="F341" s="86">
        <v>7.2499999999999991</v>
      </c>
      <c r="G341" s="58">
        <v>5.2036199095022626</v>
      </c>
      <c r="H341" s="58">
        <v>6.756756756756757</v>
      </c>
      <c r="I341" s="58">
        <v>1.1428571428571428</v>
      </c>
      <c r="J341" s="58">
        <v>1.1627906976744187</v>
      </c>
      <c r="K341" s="58">
        <v>12.835820895522387</v>
      </c>
      <c r="L341" s="58">
        <v>8.3916083916083917</v>
      </c>
      <c r="M341" s="58">
        <v>9.0047393364928912</v>
      </c>
      <c r="N341" s="58">
        <v>10</v>
      </c>
    </row>
    <row r="342" spans="1:14" ht="20.25" x14ac:dyDescent="0.25">
      <c r="A342" s="103" t="s">
        <v>1090</v>
      </c>
      <c r="B342" s="23" t="s">
        <v>410</v>
      </c>
      <c r="C342" s="66" t="s">
        <v>163</v>
      </c>
      <c r="D342" s="66" t="s">
        <v>136</v>
      </c>
      <c r="E342" s="66" t="s">
        <v>164</v>
      </c>
      <c r="F342" s="86">
        <v>7.5625</v>
      </c>
      <c r="G342" s="58">
        <v>7.4660633484162897</v>
      </c>
      <c r="H342" s="58">
        <v>6.756756756756757</v>
      </c>
      <c r="I342" s="58">
        <v>5.7142857142857144</v>
      </c>
      <c r="J342" s="58">
        <v>1.1627906976744187</v>
      </c>
      <c r="K342" s="58">
        <v>12.238805970149254</v>
      </c>
      <c r="L342" s="58">
        <v>5.5944055944055942</v>
      </c>
      <c r="M342" s="58">
        <v>8.5308056872037916</v>
      </c>
      <c r="N342" s="58">
        <v>0</v>
      </c>
    </row>
    <row r="343" spans="1:14" ht="20.25" x14ac:dyDescent="0.25">
      <c r="A343" s="103" t="s">
        <v>1091</v>
      </c>
      <c r="B343" s="23" t="s">
        <v>411</v>
      </c>
      <c r="C343" s="66" t="s">
        <v>163</v>
      </c>
      <c r="D343" s="66" t="s">
        <v>136</v>
      </c>
      <c r="E343" s="66" t="s">
        <v>164</v>
      </c>
      <c r="F343" s="86">
        <v>5.375</v>
      </c>
      <c r="G343" s="58">
        <v>8.1447963800904972</v>
      </c>
      <c r="H343" s="58">
        <v>6.0810810810810816</v>
      </c>
      <c r="I343" s="58">
        <v>4.5714285714285712</v>
      </c>
      <c r="J343" s="58">
        <v>2.3255813953488373</v>
      </c>
      <c r="K343" s="58">
        <v>4.1791044776119408</v>
      </c>
      <c r="L343" s="58">
        <v>2.0979020979020979</v>
      </c>
      <c r="M343" s="58">
        <v>5.6872037914691944</v>
      </c>
      <c r="N343" s="58">
        <v>3.3333333333333335</v>
      </c>
    </row>
    <row r="344" spans="1:14" ht="20.25" x14ac:dyDescent="0.25">
      <c r="A344" s="103" t="s">
        <v>1092</v>
      </c>
      <c r="B344" s="23" t="s">
        <v>412</v>
      </c>
      <c r="C344" s="66" t="s">
        <v>163</v>
      </c>
      <c r="D344" s="66" t="s">
        <v>136</v>
      </c>
      <c r="E344" s="66" t="s">
        <v>164</v>
      </c>
      <c r="F344" s="86">
        <v>3.5000000000000004</v>
      </c>
      <c r="G344" s="58">
        <v>2.7149321266968327</v>
      </c>
      <c r="H344" s="58">
        <v>5.4054054054054053</v>
      </c>
      <c r="I344" s="58">
        <v>5.1428571428571423</v>
      </c>
      <c r="J344" s="58">
        <v>3.4883720930232558</v>
      </c>
      <c r="K344" s="58">
        <v>1.791044776119403</v>
      </c>
      <c r="L344" s="58">
        <v>3.4965034965034967</v>
      </c>
      <c r="M344" s="58">
        <v>5.6872037914691944</v>
      </c>
      <c r="N344" s="58">
        <v>1.6666666666666667</v>
      </c>
    </row>
    <row r="345" spans="1:14" ht="40.5" x14ac:dyDescent="0.25">
      <c r="A345" s="66" t="s">
        <v>930</v>
      </c>
      <c r="B345" s="66" t="s">
        <v>413</v>
      </c>
      <c r="C345" s="66" t="s">
        <v>163</v>
      </c>
      <c r="D345" s="66" t="s">
        <v>136</v>
      </c>
      <c r="E345" s="66" t="s">
        <v>164</v>
      </c>
      <c r="F345" s="85">
        <v>89.0625</v>
      </c>
      <c r="G345" s="28">
        <v>90.497737556561091</v>
      </c>
      <c r="H345" s="28">
        <v>88.513513513513516</v>
      </c>
      <c r="I345" s="28">
        <v>93.714285714285722</v>
      </c>
      <c r="J345" s="28">
        <v>95.348837209302332</v>
      </c>
      <c r="K345" s="28">
        <v>81.791044776119406</v>
      </c>
      <c r="L345" s="28">
        <v>93.006993006993014</v>
      </c>
      <c r="M345" s="28">
        <v>86.729857819905206</v>
      </c>
      <c r="N345" s="28">
        <v>96.666666666666671</v>
      </c>
    </row>
    <row r="346" spans="1:14" ht="20.25" x14ac:dyDescent="0.25">
      <c r="A346" s="103" t="s">
        <v>931</v>
      </c>
      <c r="B346" s="23" t="s">
        <v>415</v>
      </c>
      <c r="C346" s="66" t="s">
        <v>163</v>
      </c>
      <c r="D346" s="66" t="s">
        <v>136</v>
      </c>
      <c r="E346" s="66" t="s">
        <v>164</v>
      </c>
      <c r="F346" s="86">
        <v>86.25</v>
      </c>
      <c r="G346" s="58">
        <v>87.782805429864254</v>
      </c>
      <c r="H346" s="58">
        <v>86.486486486486484</v>
      </c>
      <c r="I346" s="58">
        <v>91.428571428571431</v>
      </c>
      <c r="J346" s="58">
        <v>93.023255813953483</v>
      </c>
      <c r="K346" s="58">
        <v>78.208955223880594</v>
      </c>
      <c r="L346" s="58">
        <v>92.307692307692307</v>
      </c>
      <c r="M346" s="58">
        <v>82.464454976303315</v>
      </c>
      <c r="N346" s="58">
        <v>93.333333333333329</v>
      </c>
    </row>
    <row r="347" spans="1:14" ht="20.25" x14ac:dyDescent="0.25">
      <c r="A347" s="103" t="s">
        <v>1063</v>
      </c>
      <c r="B347" s="23" t="s">
        <v>409</v>
      </c>
      <c r="C347" s="66" t="s">
        <v>163</v>
      </c>
      <c r="D347" s="66" t="s">
        <v>136</v>
      </c>
      <c r="E347" s="66" t="s">
        <v>164</v>
      </c>
      <c r="F347" s="86">
        <v>10</v>
      </c>
      <c r="G347" s="58">
        <v>12.669683257918551</v>
      </c>
      <c r="H347" s="58">
        <v>13.513513513513514</v>
      </c>
      <c r="I347" s="58">
        <v>5.7142857142857144</v>
      </c>
      <c r="J347" s="58">
        <v>4.6511627906976747</v>
      </c>
      <c r="K347" s="58">
        <v>10.746268656716417</v>
      </c>
      <c r="L347" s="58">
        <v>7.6923076923076925</v>
      </c>
      <c r="M347" s="58">
        <v>9.9526066350710902</v>
      </c>
      <c r="N347" s="58">
        <v>3.3333333333333335</v>
      </c>
    </row>
    <row r="348" spans="1:14" ht="20.25" x14ac:dyDescent="0.25">
      <c r="A348" s="103" t="s">
        <v>1064</v>
      </c>
      <c r="B348" s="23" t="s">
        <v>411</v>
      </c>
      <c r="C348" s="66" t="s">
        <v>163</v>
      </c>
      <c r="D348" s="66" t="s">
        <v>136</v>
      </c>
      <c r="E348" s="66" t="s">
        <v>164</v>
      </c>
      <c r="F348" s="86">
        <v>28.6875</v>
      </c>
      <c r="G348" s="58">
        <v>36.425339366515836</v>
      </c>
      <c r="H348" s="58">
        <v>29.054054054054053</v>
      </c>
      <c r="I348" s="58">
        <v>24.571428571428573</v>
      </c>
      <c r="J348" s="58">
        <v>23.255813953488371</v>
      </c>
      <c r="K348" s="58">
        <v>23.582089552238806</v>
      </c>
      <c r="L348" s="58">
        <v>27.27272727272727</v>
      </c>
      <c r="M348" s="58">
        <v>25.592417061611371</v>
      </c>
      <c r="N348" s="58">
        <v>33.333333333333329</v>
      </c>
    </row>
    <row r="349" spans="1:14" ht="40.5" customHeight="1" x14ac:dyDescent="0.25">
      <c r="A349" s="66" t="s">
        <v>1093</v>
      </c>
      <c r="B349" s="66" t="s">
        <v>416</v>
      </c>
      <c r="C349" s="66" t="s">
        <v>75</v>
      </c>
      <c r="D349" s="66" t="s">
        <v>76</v>
      </c>
      <c r="E349" s="66" t="s">
        <v>77</v>
      </c>
      <c r="F349" s="82">
        <v>7080844</v>
      </c>
      <c r="G349" s="66" t="s">
        <v>255</v>
      </c>
      <c r="H349" s="104" t="s">
        <v>255</v>
      </c>
      <c r="I349" s="104" t="s">
        <v>255</v>
      </c>
      <c r="J349" s="104" t="s">
        <v>255</v>
      </c>
      <c r="K349" s="104" t="s">
        <v>255</v>
      </c>
      <c r="L349" s="104" t="s">
        <v>255</v>
      </c>
      <c r="M349" s="104" t="s">
        <v>255</v>
      </c>
      <c r="N349" s="104" t="s">
        <v>255</v>
      </c>
    </row>
    <row r="350" spans="1:14" ht="20.25" customHeight="1" x14ac:dyDescent="0.25">
      <c r="A350" s="66" t="s">
        <v>1065</v>
      </c>
      <c r="B350" s="66" t="s">
        <v>196</v>
      </c>
      <c r="C350" s="66" t="s">
        <v>75</v>
      </c>
      <c r="D350" s="66" t="s">
        <v>154</v>
      </c>
      <c r="E350" s="66" t="s">
        <v>89</v>
      </c>
      <c r="F350" s="83">
        <f>F349/Справочно!D4*1000</f>
        <v>60.571936572043541</v>
      </c>
      <c r="G350" s="104" t="s">
        <v>255</v>
      </c>
      <c r="H350" s="104" t="s">
        <v>255</v>
      </c>
      <c r="I350" s="104" t="s">
        <v>255</v>
      </c>
      <c r="J350" s="104" t="s">
        <v>255</v>
      </c>
      <c r="K350" s="104" t="s">
        <v>255</v>
      </c>
      <c r="L350" s="104" t="s">
        <v>255</v>
      </c>
      <c r="M350" s="104" t="s">
        <v>255</v>
      </c>
      <c r="N350" s="104" t="s">
        <v>255</v>
      </c>
    </row>
    <row r="351" spans="1:14" ht="40.5" customHeight="1" x14ac:dyDescent="0.25">
      <c r="A351" s="72" t="s">
        <v>1094</v>
      </c>
      <c r="B351" s="24" t="s">
        <v>1210</v>
      </c>
      <c r="C351" s="66" t="s">
        <v>163</v>
      </c>
      <c r="D351" s="66" t="s">
        <v>76</v>
      </c>
      <c r="E351" s="66" t="s">
        <v>77</v>
      </c>
      <c r="F351" s="82">
        <v>4537172</v>
      </c>
      <c r="G351" s="14">
        <v>2984835</v>
      </c>
      <c r="H351" s="14">
        <v>202530</v>
      </c>
      <c r="I351" s="14">
        <v>183185</v>
      </c>
      <c r="J351" s="14">
        <v>44341</v>
      </c>
      <c r="K351" s="14">
        <v>519581</v>
      </c>
      <c r="L351" s="14">
        <v>190653</v>
      </c>
      <c r="M351" s="14">
        <v>281461</v>
      </c>
      <c r="N351" s="14">
        <v>130586</v>
      </c>
    </row>
    <row r="352" spans="1:14" ht="20.25" customHeight="1" x14ac:dyDescent="0.25">
      <c r="A352" s="72" t="s">
        <v>932</v>
      </c>
      <c r="B352" s="72" t="s">
        <v>196</v>
      </c>
      <c r="C352" s="66" t="s">
        <v>163</v>
      </c>
      <c r="D352" s="66" t="s">
        <v>154</v>
      </c>
      <c r="E352" s="66" t="s">
        <v>89</v>
      </c>
      <c r="F352" s="83">
        <f>F351/Справочно!D4*1000</f>
        <v>38.812505204245696</v>
      </c>
      <c r="G352" s="105">
        <f>G351/Справочно!E4*1000</f>
        <v>92.412662033352561</v>
      </c>
      <c r="H352" s="105">
        <f>H351/Справочно!F4*1000</f>
        <v>17.833078057248468</v>
      </c>
      <c r="I352" s="105">
        <f>I351/Справочно!G4*1000</f>
        <v>13.912276219573137</v>
      </c>
      <c r="J352" s="105">
        <f>J351/Справочно!H4*1000</f>
        <v>6.1753850580499563</v>
      </c>
      <c r="K352" s="105">
        <f>K351/Справочно!I4*1000</f>
        <v>22.092100641446933</v>
      </c>
      <c r="L352" s="105">
        <f>L351/Справочно!J4*1000</f>
        <v>19.858917966928779</v>
      </c>
      <c r="M352" s="105">
        <f>M351/Справочно!K4*1000</f>
        <v>18.822399793279345</v>
      </c>
      <c r="N352" s="105">
        <f>N351/Справочно!L4*1000</f>
        <v>27.072283074588405</v>
      </c>
    </row>
    <row r="353" spans="1:14" ht="81" customHeight="1" x14ac:dyDescent="0.25">
      <c r="A353" s="66" t="s">
        <v>1095</v>
      </c>
      <c r="B353" s="66" t="s">
        <v>417</v>
      </c>
      <c r="C353" s="66" t="s">
        <v>75</v>
      </c>
      <c r="D353" s="66" t="s">
        <v>223</v>
      </c>
      <c r="E353" s="66" t="s">
        <v>77</v>
      </c>
      <c r="F353" s="82">
        <f>SUM(F354:F360)</f>
        <v>121743044</v>
      </c>
      <c r="G353" s="66" t="s">
        <v>255</v>
      </c>
      <c r="H353" s="66" t="s">
        <v>255</v>
      </c>
      <c r="I353" s="66" t="s">
        <v>255</v>
      </c>
      <c r="J353" s="66" t="s">
        <v>255</v>
      </c>
      <c r="K353" s="66" t="s">
        <v>255</v>
      </c>
      <c r="L353" s="66" t="s">
        <v>255</v>
      </c>
      <c r="M353" s="66" t="s">
        <v>255</v>
      </c>
      <c r="N353" s="66" t="s">
        <v>255</v>
      </c>
    </row>
    <row r="354" spans="1:14" ht="40.5" customHeight="1" x14ac:dyDescent="0.25">
      <c r="A354" s="72" t="s">
        <v>1096</v>
      </c>
      <c r="B354" s="23" t="s">
        <v>418</v>
      </c>
      <c r="C354" s="66" t="s">
        <v>75</v>
      </c>
      <c r="D354" s="66" t="s">
        <v>223</v>
      </c>
      <c r="E354" s="66" t="s">
        <v>77</v>
      </c>
      <c r="F354" s="82">
        <v>37080534</v>
      </c>
      <c r="G354" s="66" t="s">
        <v>255</v>
      </c>
      <c r="H354" s="66" t="s">
        <v>255</v>
      </c>
      <c r="I354" s="66" t="s">
        <v>255</v>
      </c>
      <c r="J354" s="66" t="s">
        <v>255</v>
      </c>
      <c r="K354" s="66" t="s">
        <v>255</v>
      </c>
      <c r="L354" s="66" t="s">
        <v>255</v>
      </c>
      <c r="M354" s="66" t="s">
        <v>255</v>
      </c>
      <c r="N354" s="66" t="s">
        <v>255</v>
      </c>
    </row>
    <row r="355" spans="1:14" ht="20.25" customHeight="1" x14ac:dyDescent="0.25">
      <c r="A355" s="72" t="s">
        <v>1097</v>
      </c>
      <c r="B355" s="23" t="s">
        <v>419</v>
      </c>
      <c r="C355" s="66" t="s">
        <v>75</v>
      </c>
      <c r="D355" s="66" t="s">
        <v>223</v>
      </c>
      <c r="E355" s="66" t="s">
        <v>77</v>
      </c>
      <c r="F355" s="82">
        <v>34549705</v>
      </c>
      <c r="G355" s="66" t="s">
        <v>255</v>
      </c>
      <c r="H355" s="66" t="s">
        <v>255</v>
      </c>
      <c r="I355" s="66" t="s">
        <v>255</v>
      </c>
      <c r="J355" s="66" t="s">
        <v>255</v>
      </c>
      <c r="K355" s="66" t="s">
        <v>255</v>
      </c>
      <c r="L355" s="66" t="s">
        <v>255</v>
      </c>
      <c r="M355" s="66" t="s">
        <v>255</v>
      </c>
      <c r="N355" s="66" t="s">
        <v>255</v>
      </c>
    </row>
    <row r="356" spans="1:14" ht="40.5" customHeight="1" x14ac:dyDescent="0.25">
      <c r="A356" s="72" t="s">
        <v>1098</v>
      </c>
      <c r="B356" s="23" t="s">
        <v>420</v>
      </c>
      <c r="C356" s="66" t="s">
        <v>75</v>
      </c>
      <c r="D356" s="66" t="s">
        <v>223</v>
      </c>
      <c r="E356" s="66" t="s">
        <v>77</v>
      </c>
      <c r="F356" s="82">
        <v>8472016</v>
      </c>
      <c r="G356" s="66" t="s">
        <v>255</v>
      </c>
      <c r="H356" s="66" t="s">
        <v>255</v>
      </c>
      <c r="I356" s="66" t="s">
        <v>255</v>
      </c>
      <c r="J356" s="66" t="s">
        <v>255</v>
      </c>
      <c r="K356" s="66" t="s">
        <v>255</v>
      </c>
      <c r="L356" s="66" t="s">
        <v>255</v>
      </c>
      <c r="M356" s="66" t="s">
        <v>255</v>
      </c>
      <c r="N356" s="66" t="s">
        <v>255</v>
      </c>
    </row>
    <row r="357" spans="1:14" ht="40.5" customHeight="1" x14ac:dyDescent="0.25">
      <c r="A357" s="72" t="s">
        <v>1099</v>
      </c>
      <c r="B357" s="23" t="s">
        <v>421</v>
      </c>
      <c r="C357" s="66" t="s">
        <v>75</v>
      </c>
      <c r="D357" s="66" t="s">
        <v>223</v>
      </c>
      <c r="E357" s="66" t="s">
        <v>77</v>
      </c>
      <c r="F357" s="82">
        <v>26768</v>
      </c>
      <c r="G357" s="66" t="s">
        <v>255</v>
      </c>
      <c r="H357" s="66" t="s">
        <v>255</v>
      </c>
      <c r="I357" s="66" t="s">
        <v>255</v>
      </c>
      <c r="J357" s="66" t="s">
        <v>255</v>
      </c>
      <c r="K357" s="66" t="s">
        <v>255</v>
      </c>
      <c r="L357" s="66" t="s">
        <v>255</v>
      </c>
      <c r="M357" s="66" t="s">
        <v>255</v>
      </c>
      <c r="N357" s="66" t="s">
        <v>255</v>
      </c>
    </row>
    <row r="358" spans="1:14" ht="20.25" customHeight="1" x14ac:dyDescent="0.25">
      <c r="A358" s="72" t="s">
        <v>1100</v>
      </c>
      <c r="B358" s="23" t="s">
        <v>422</v>
      </c>
      <c r="C358" s="66" t="s">
        <v>75</v>
      </c>
      <c r="D358" s="66" t="s">
        <v>223</v>
      </c>
      <c r="E358" s="66" t="s">
        <v>77</v>
      </c>
      <c r="F358" s="82">
        <v>5144466</v>
      </c>
      <c r="G358" s="66" t="s">
        <v>255</v>
      </c>
      <c r="H358" s="66" t="s">
        <v>255</v>
      </c>
      <c r="I358" s="66" t="s">
        <v>255</v>
      </c>
      <c r="J358" s="66" t="s">
        <v>255</v>
      </c>
      <c r="K358" s="66" t="s">
        <v>255</v>
      </c>
      <c r="L358" s="66" t="s">
        <v>255</v>
      </c>
      <c r="M358" s="66" t="s">
        <v>255</v>
      </c>
      <c r="N358" s="66" t="s">
        <v>255</v>
      </c>
    </row>
    <row r="359" spans="1:14" ht="20.25" customHeight="1" x14ac:dyDescent="0.25">
      <c r="A359" s="72" t="s">
        <v>1101</v>
      </c>
      <c r="B359" s="23" t="s">
        <v>423</v>
      </c>
      <c r="C359" s="66" t="s">
        <v>75</v>
      </c>
      <c r="D359" s="66" t="s">
        <v>223</v>
      </c>
      <c r="E359" s="66" t="s">
        <v>77</v>
      </c>
      <c r="F359" s="80">
        <v>4</v>
      </c>
      <c r="G359" s="66" t="s">
        <v>255</v>
      </c>
      <c r="H359" s="66" t="s">
        <v>255</v>
      </c>
      <c r="I359" s="66" t="s">
        <v>255</v>
      </c>
      <c r="J359" s="66" t="s">
        <v>255</v>
      </c>
      <c r="K359" s="66" t="s">
        <v>255</v>
      </c>
      <c r="L359" s="66" t="s">
        <v>255</v>
      </c>
      <c r="M359" s="66" t="s">
        <v>255</v>
      </c>
      <c r="N359" s="66" t="s">
        <v>255</v>
      </c>
    </row>
    <row r="360" spans="1:14" ht="20.25" customHeight="1" x14ac:dyDescent="0.25">
      <c r="A360" s="72" t="s">
        <v>1102</v>
      </c>
      <c r="B360" s="23" t="s">
        <v>424</v>
      </c>
      <c r="C360" s="66" t="s">
        <v>75</v>
      </c>
      <c r="D360" s="66" t="s">
        <v>223</v>
      </c>
      <c r="E360" s="66" t="s">
        <v>77</v>
      </c>
      <c r="F360" s="82">
        <v>36469551</v>
      </c>
      <c r="G360" s="66" t="s">
        <v>255</v>
      </c>
      <c r="H360" s="66" t="s">
        <v>255</v>
      </c>
      <c r="I360" s="66" t="s">
        <v>255</v>
      </c>
      <c r="J360" s="66" t="s">
        <v>255</v>
      </c>
      <c r="K360" s="66" t="s">
        <v>255</v>
      </c>
      <c r="L360" s="66" t="s">
        <v>255</v>
      </c>
      <c r="M360" s="66" t="s">
        <v>255</v>
      </c>
      <c r="N360" s="66" t="s">
        <v>255</v>
      </c>
    </row>
    <row r="361" spans="1:14" ht="81" customHeight="1" x14ac:dyDescent="0.25">
      <c r="A361" s="72" t="s">
        <v>933</v>
      </c>
      <c r="B361" s="24" t="s">
        <v>1211</v>
      </c>
      <c r="C361" s="66" t="s">
        <v>163</v>
      </c>
      <c r="D361" s="66" t="s">
        <v>76</v>
      </c>
      <c r="E361" s="66" t="s">
        <v>77</v>
      </c>
      <c r="F361" s="82">
        <v>150118806</v>
      </c>
      <c r="G361" s="14">
        <v>95739752</v>
      </c>
      <c r="H361" s="14">
        <v>11212975</v>
      </c>
      <c r="I361" s="14">
        <v>6905034</v>
      </c>
      <c r="J361" s="14">
        <v>1200162</v>
      </c>
      <c r="K361" s="14">
        <v>14741960</v>
      </c>
      <c r="L361" s="14">
        <v>7449010</v>
      </c>
      <c r="M361" s="14">
        <v>9267334</v>
      </c>
      <c r="N361" s="14">
        <v>3602579</v>
      </c>
    </row>
    <row r="362" spans="1:14" ht="40.5" customHeight="1" x14ac:dyDescent="0.25">
      <c r="A362" s="72" t="s">
        <v>1066</v>
      </c>
      <c r="B362" s="23" t="s">
        <v>418</v>
      </c>
      <c r="C362" s="66" t="s">
        <v>163</v>
      </c>
      <c r="D362" s="66" t="s">
        <v>223</v>
      </c>
      <c r="E362" s="66" t="s">
        <v>77</v>
      </c>
      <c r="F362" s="82">
        <v>70682131</v>
      </c>
      <c r="G362" s="14">
        <v>43246568</v>
      </c>
      <c r="H362" s="14">
        <v>5851066</v>
      </c>
      <c r="I362" s="14">
        <v>3459056</v>
      </c>
      <c r="J362" s="14">
        <v>404385</v>
      </c>
      <c r="K362" s="14">
        <v>5982370</v>
      </c>
      <c r="L362" s="14">
        <v>3872591</v>
      </c>
      <c r="M362" s="14">
        <v>5565299</v>
      </c>
      <c r="N362" s="14">
        <v>2300796</v>
      </c>
    </row>
    <row r="363" spans="1:14" ht="20.25" customHeight="1" x14ac:dyDescent="0.25">
      <c r="A363" s="72" t="s">
        <v>1027</v>
      </c>
      <c r="B363" s="23" t="s">
        <v>419</v>
      </c>
      <c r="C363" s="66" t="s">
        <v>163</v>
      </c>
      <c r="D363" s="66" t="s">
        <v>223</v>
      </c>
      <c r="E363" s="66" t="s">
        <v>77</v>
      </c>
      <c r="F363" s="82">
        <v>45509761</v>
      </c>
      <c r="G363" s="14">
        <v>26617787</v>
      </c>
      <c r="H363" s="14">
        <v>3380565</v>
      </c>
      <c r="I363" s="14">
        <v>2142581</v>
      </c>
      <c r="J363" s="14">
        <v>502854</v>
      </c>
      <c r="K363" s="14">
        <v>6574819</v>
      </c>
      <c r="L363" s="14">
        <v>2666852</v>
      </c>
      <c r="M363" s="14">
        <v>2724103</v>
      </c>
      <c r="N363" s="14">
        <v>900200</v>
      </c>
    </row>
    <row r="364" spans="1:14" ht="40.5" customHeight="1" x14ac:dyDescent="0.25">
      <c r="A364" s="72" t="s">
        <v>1103</v>
      </c>
      <c r="B364" s="23" t="s">
        <v>420</v>
      </c>
      <c r="C364" s="66" t="s">
        <v>163</v>
      </c>
      <c r="D364" s="66" t="s">
        <v>223</v>
      </c>
      <c r="E364" s="66" t="s">
        <v>77</v>
      </c>
      <c r="F364" s="82">
        <v>12499097</v>
      </c>
      <c r="G364" s="14">
        <v>6535295</v>
      </c>
      <c r="H364" s="14">
        <v>1362172</v>
      </c>
      <c r="I364" s="14">
        <v>1040980</v>
      </c>
      <c r="J364" s="14">
        <v>249057</v>
      </c>
      <c r="K364" s="14">
        <v>1817527</v>
      </c>
      <c r="L364" s="14">
        <v>612367</v>
      </c>
      <c r="M364" s="14">
        <v>641350</v>
      </c>
      <c r="N364" s="14">
        <v>240349</v>
      </c>
    </row>
    <row r="365" spans="1:14" ht="40.5" customHeight="1" x14ac:dyDescent="0.25">
      <c r="A365" s="72" t="s">
        <v>1104</v>
      </c>
      <c r="B365" s="23" t="s">
        <v>421</v>
      </c>
      <c r="C365" s="66" t="s">
        <v>163</v>
      </c>
      <c r="D365" s="66" t="s">
        <v>223</v>
      </c>
      <c r="E365" s="66" t="s">
        <v>77</v>
      </c>
      <c r="F365" s="82">
        <v>25378</v>
      </c>
      <c r="G365" s="14">
        <v>10104</v>
      </c>
      <c r="H365" s="14">
        <v>2603</v>
      </c>
      <c r="I365" s="14">
        <v>1098</v>
      </c>
      <c r="J365" s="66">
        <v>97</v>
      </c>
      <c r="K365" s="14">
        <v>3247</v>
      </c>
      <c r="L365" s="14">
        <v>1241</v>
      </c>
      <c r="M365" s="14">
        <v>5384</v>
      </c>
      <c r="N365" s="14">
        <v>1604</v>
      </c>
    </row>
    <row r="366" spans="1:14" ht="20.25" customHeight="1" x14ac:dyDescent="0.25">
      <c r="A366" s="72" t="s">
        <v>1105</v>
      </c>
      <c r="B366" s="23" t="s">
        <v>422</v>
      </c>
      <c r="C366" s="66" t="s">
        <v>163</v>
      </c>
      <c r="D366" s="66" t="s">
        <v>223</v>
      </c>
      <c r="E366" s="66" t="s">
        <v>77</v>
      </c>
      <c r="F366" s="82">
        <v>21402439</v>
      </c>
      <c r="G366" s="14">
        <v>19329998</v>
      </c>
      <c r="H366" s="14">
        <v>616569</v>
      </c>
      <c r="I366" s="14">
        <v>261319</v>
      </c>
      <c r="J366" s="14">
        <v>43769</v>
      </c>
      <c r="K366" s="14">
        <v>363997</v>
      </c>
      <c r="L366" s="14">
        <v>295959</v>
      </c>
      <c r="M366" s="14">
        <v>331198</v>
      </c>
      <c r="N366" s="14">
        <v>159630</v>
      </c>
    </row>
    <row r="367" spans="1:14" ht="20.25" customHeight="1" x14ac:dyDescent="0.25">
      <c r="A367" s="72" t="s">
        <v>1106</v>
      </c>
      <c r="B367" s="23" t="s">
        <v>423</v>
      </c>
      <c r="C367" s="66" t="s">
        <v>163</v>
      </c>
      <c r="D367" s="66" t="s">
        <v>223</v>
      </c>
      <c r="E367" s="66" t="s">
        <v>77</v>
      </c>
      <c r="F367" s="80">
        <v>11</v>
      </c>
      <c r="G367" s="66">
        <v>11</v>
      </c>
      <c r="H367" s="66">
        <v>0</v>
      </c>
      <c r="I367" s="66">
        <v>0</v>
      </c>
      <c r="J367" s="66">
        <v>0</v>
      </c>
      <c r="K367" s="66">
        <v>0</v>
      </c>
      <c r="L367" s="66">
        <v>0</v>
      </c>
      <c r="M367" s="66">
        <v>0</v>
      </c>
      <c r="N367" s="66">
        <v>0</v>
      </c>
    </row>
    <row r="368" spans="1:14" ht="20.25" customHeight="1" x14ac:dyDescent="0.25">
      <c r="A368" s="72" t="s">
        <v>1107</v>
      </c>
      <c r="B368" s="23" t="s">
        <v>424</v>
      </c>
      <c r="C368" s="66" t="s">
        <v>163</v>
      </c>
      <c r="D368" s="66" t="s">
        <v>223</v>
      </c>
      <c r="E368" s="66" t="s">
        <v>77</v>
      </c>
      <c r="F368" s="82">
        <v>38452777</v>
      </c>
      <c r="G368" s="14">
        <v>12935908</v>
      </c>
      <c r="H368" s="14">
        <v>3943563</v>
      </c>
      <c r="I368" s="14">
        <v>3323039</v>
      </c>
      <c r="J368" s="14">
        <v>1235872</v>
      </c>
      <c r="K368" s="14">
        <v>7453530</v>
      </c>
      <c r="L368" s="14">
        <v>3471200</v>
      </c>
      <c r="M368" s="14">
        <v>4594992</v>
      </c>
      <c r="N368" s="14">
        <v>1494673</v>
      </c>
    </row>
    <row r="369" spans="1:14" ht="40.5" customHeight="1" x14ac:dyDescent="0.25">
      <c r="A369" s="66" t="s">
        <v>1108</v>
      </c>
      <c r="B369" s="66" t="s">
        <v>425</v>
      </c>
      <c r="C369" s="66" t="s">
        <v>75</v>
      </c>
      <c r="D369" s="66" t="s">
        <v>239</v>
      </c>
      <c r="E369" s="66" t="s">
        <v>77</v>
      </c>
      <c r="F369" s="82">
        <v>583.83749999999998</v>
      </c>
      <c r="G369" s="66" t="s">
        <v>255</v>
      </c>
      <c r="H369" s="72" t="s">
        <v>255</v>
      </c>
      <c r="I369" s="72" t="s">
        <v>255</v>
      </c>
      <c r="J369" s="72" t="s">
        <v>255</v>
      </c>
      <c r="K369" s="72" t="s">
        <v>255</v>
      </c>
      <c r="L369" s="72" t="s">
        <v>255</v>
      </c>
      <c r="M369" s="72" t="s">
        <v>255</v>
      </c>
      <c r="N369" s="72" t="s">
        <v>255</v>
      </c>
    </row>
    <row r="370" spans="1:14" ht="40.5" customHeight="1" x14ac:dyDescent="0.25">
      <c r="A370" s="72" t="s">
        <v>1109</v>
      </c>
      <c r="B370" s="66" t="s">
        <v>246</v>
      </c>
      <c r="C370" s="66" t="s">
        <v>75</v>
      </c>
      <c r="D370" s="66" t="s">
        <v>136</v>
      </c>
      <c r="E370" s="66" t="s">
        <v>89</v>
      </c>
      <c r="F370" s="85">
        <f>F369/Справочно!D$13*100</f>
        <v>0.6343496476138738</v>
      </c>
      <c r="G370" s="72" t="s">
        <v>255</v>
      </c>
      <c r="H370" s="72" t="s">
        <v>255</v>
      </c>
      <c r="I370" s="72" t="s">
        <v>255</v>
      </c>
      <c r="J370" s="72" t="s">
        <v>255</v>
      </c>
      <c r="K370" s="72" t="s">
        <v>255</v>
      </c>
      <c r="L370" s="72" t="s">
        <v>255</v>
      </c>
      <c r="M370" s="72" t="s">
        <v>255</v>
      </c>
      <c r="N370" s="72" t="s">
        <v>255</v>
      </c>
    </row>
    <row r="371" spans="1:14" ht="60.75" customHeight="1" x14ac:dyDescent="0.25">
      <c r="A371" s="66" t="s">
        <v>1110</v>
      </c>
      <c r="B371" s="66" t="s">
        <v>426</v>
      </c>
      <c r="C371" s="66" t="s">
        <v>75</v>
      </c>
      <c r="D371" s="66" t="s">
        <v>239</v>
      </c>
      <c r="E371" s="66" t="s">
        <v>77</v>
      </c>
      <c r="F371" s="82">
        <v>864.62699999999995</v>
      </c>
      <c r="G371" s="66" t="s">
        <v>255</v>
      </c>
      <c r="H371" s="66" t="s">
        <v>255</v>
      </c>
      <c r="I371" s="66" t="s">
        <v>255</v>
      </c>
      <c r="J371" s="66" t="s">
        <v>255</v>
      </c>
      <c r="K371" s="66" t="s">
        <v>255</v>
      </c>
      <c r="L371" s="66" t="s">
        <v>255</v>
      </c>
      <c r="M371" s="66" t="s">
        <v>255</v>
      </c>
      <c r="N371" s="66" t="s">
        <v>255</v>
      </c>
    </row>
    <row r="372" spans="1:14" ht="20.25" customHeight="1" x14ac:dyDescent="0.25">
      <c r="A372" s="66" t="s">
        <v>1111</v>
      </c>
      <c r="B372" s="66" t="s">
        <v>246</v>
      </c>
      <c r="C372" s="66" t="s">
        <v>75</v>
      </c>
      <c r="D372" s="66" t="s">
        <v>136</v>
      </c>
      <c r="E372" s="66" t="s">
        <v>89</v>
      </c>
      <c r="F372" s="85">
        <f>F371/Справочно!D$13*100</f>
        <v>0.93943234678731824</v>
      </c>
      <c r="G372" s="72" t="s">
        <v>255</v>
      </c>
      <c r="H372" s="72" t="s">
        <v>255</v>
      </c>
      <c r="I372" s="72" t="s">
        <v>255</v>
      </c>
      <c r="J372" s="72" t="s">
        <v>255</v>
      </c>
      <c r="K372" s="72" t="s">
        <v>255</v>
      </c>
      <c r="L372" s="72" t="s">
        <v>255</v>
      </c>
      <c r="M372" s="72" t="s">
        <v>255</v>
      </c>
      <c r="N372" s="72" t="s">
        <v>255</v>
      </c>
    </row>
    <row r="373" spans="1:14" ht="60.75" customHeight="1" x14ac:dyDescent="0.25">
      <c r="A373" s="66" t="s">
        <v>1112</v>
      </c>
      <c r="B373" s="66" t="s">
        <v>427</v>
      </c>
      <c r="C373" s="66" t="s">
        <v>163</v>
      </c>
      <c r="D373" s="66" t="s">
        <v>136</v>
      </c>
      <c r="E373" s="66" t="s">
        <v>164</v>
      </c>
      <c r="F373" s="85">
        <v>29.599999999999998</v>
      </c>
      <c r="G373" s="28">
        <v>25.165562913907287</v>
      </c>
      <c r="H373" s="28">
        <v>34.545454545454547</v>
      </c>
      <c r="I373" s="28">
        <v>34.920634920634917</v>
      </c>
      <c r="J373" s="28">
        <v>21.052631578947366</v>
      </c>
      <c r="K373" s="28">
        <v>32.911392405063289</v>
      </c>
      <c r="L373" s="28">
        <v>40.425531914893611</v>
      </c>
      <c r="M373" s="28">
        <v>18.333333333333332</v>
      </c>
      <c r="N373" s="28">
        <v>34.615384615384613</v>
      </c>
    </row>
    <row r="374" spans="1:14" ht="81" x14ac:dyDescent="0.25">
      <c r="A374" s="72" t="s">
        <v>1113</v>
      </c>
      <c r="B374" s="23" t="s">
        <v>428</v>
      </c>
      <c r="C374" s="66" t="s">
        <v>163</v>
      </c>
      <c r="D374" s="66" t="s">
        <v>136</v>
      </c>
      <c r="E374" s="66" t="s">
        <v>164</v>
      </c>
      <c r="F374" s="86">
        <v>8.4</v>
      </c>
      <c r="G374" s="58">
        <v>5.9602649006622519</v>
      </c>
      <c r="H374" s="58">
        <v>10.909090909090908</v>
      </c>
      <c r="I374" s="58">
        <v>9.5238095238095237</v>
      </c>
      <c r="J374" s="58">
        <v>15.789473684210526</v>
      </c>
      <c r="K374" s="58">
        <v>7.59493670886076</v>
      </c>
      <c r="L374" s="58">
        <v>12.76595744680851</v>
      </c>
      <c r="M374" s="58">
        <v>8.3333333333333321</v>
      </c>
      <c r="N374" s="58">
        <v>3.8461538461538463</v>
      </c>
    </row>
    <row r="375" spans="1:14" ht="40.5" x14ac:dyDescent="0.25">
      <c r="A375" s="72" t="s">
        <v>1114</v>
      </c>
      <c r="B375" s="23" t="s">
        <v>429</v>
      </c>
      <c r="C375" s="66" t="s">
        <v>163</v>
      </c>
      <c r="D375" s="66" t="s">
        <v>136</v>
      </c>
      <c r="E375" s="66" t="s">
        <v>164</v>
      </c>
      <c r="F375" s="86">
        <v>11.8</v>
      </c>
      <c r="G375" s="58">
        <v>9.2715231788079464</v>
      </c>
      <c r="H375" s="58">
        <v>16.363636363636363</v>
      </c>
      <c r="I375" s="58">
        <v>15.873015873015872</v>
      </c>
      <c r="J375" s="58">
        <v>15.789473684210526</v>
      </c>
      <c r="K375" s="58">
        <v>12.658227848101266</v>
      </c>
      <c r="L375" s="58">
        <v>12.76595744680851</v>
      </c>
      <c r="M375" s="58">
        <v>10</v>
      </c>
      <c r="N375" s="58">
        <v>3.8461538461538463</v>
      </c>
    </row>
    <row r="376" spans="1:14" ht="40.5" x14ac:dyDescent="0.25">
      <c r="A376" s="72" t="s">
        <v>1115</v>
      </c>
      <c r="B376" s="23" t="s">
        <v>430</v>
      </c>
      <c r="C376" s="66" t="s">
        <v>163</v>
      </c>
      <c r="D376" s="66" t="s">
        <v>136</v>
      </c>
      <c r="E376" s="66" t="s">
        <v>164</v>
      </c>
      <c r="F376" s="86">
        <v>8</v>
      </c>
      <c r="G376" s="58">
        <v>5.298013245033113</v>
      </c>
      <c r="H376" s="58">
        <v>3.6363636363636362</v>
      </c>
      <c r="I376" s="58">
        <v>12.698412698412698</v>
      </c>
      <c r="J376" s="58">
        <v>10.526315789473683</v>
      </c>
      <c r="K376" s="58">
        <v>8.8607594936708853</v>
      </c>
      <c r="L376" s="58">
        <v>14.893617021276595</v>
      </c>
      <c r="M376" s="58">
        <v>8.3333333333333321</v>
      </c>
      <c r="N376" s="58">
        <v>3.8461538461538463</v>
      </c>
    </row>
    <row r="377" spans="1:14" ht="40.5" x14ac:dyDescent="0.25">
      <c r="A377" s="72" t="s">
        <v>1116</v>
      </c>
      <c r="B377" s="23" t="s">
        <v>431</v>
      </c>
      <c r="C377" s="66" t="s">
        <v>163</v>
      </c>
      <c r="D377" s="66" t="s">
        <v>136</v>
      </c>
      <c r="E377" s="66" t="s">
        <v>164</v>
      </c>
      <c r="F377" s="86">
        <v>12.6</v>
      </c>
      <c r="G377" s="58">
        <v>9.2715231788079464</v>
      </c>
      <c r="H377" s="58">
        <v>16.363636363636363</v>
      </c>
      <c r="I377" s="58">
        <v>19.047619047619047</v>
      </c>
      <c r="J377" s="58">
        <v>15.789473684210526</v>
      </c>
      <c r="K377" s="58">
        <v>11.39240506329114</v>
      </c>
      <c r="L377" s="58">
        <v>19.148936170212767</v>
      </c>
      <c r="M377" s="58">
        <v>8.3333333333333321</v>
      </c>
      <c r="N377" s="58">
        <v>7.6923076923076925</v>
      </c>
    </row>
    <row r="378" spans="1:14" ht="81" customHeight="1" x14ac:dyDescent="0.25">
      <c r="A378" s="72" t="s">
        <v>1117</v>
      </c>
      <c r="B378" s="23" t="s">
        <v>432</v>
      </c>
      <c r="C378" s="66" t="s">
        <v>163</v>
      </c>
      <c r="D378" s="66" t="s">
        <v>136</v>
      </c>
      <c r="E378" s="66" t="s">
        <v>164</v>
      </c>
      <c r="F378" s="86">
        <v>11.200000000000001</v>
      </c>
      <c r="G378" s="58">
        <v>8.6092715231788084</v>
      </c>
      <c r="H378" s="58">
        <v>9.0909090909090917</v>
      </c>
      <c r="I378" s="58">
        <v>14.285714285714285</v>
      </c>
      <c r="J378" s="58">
        <v>10.526315789473683</v>
      </c>
      <c r="K378" s="58">
        <v>10.126582278481013</v>
      </c>
      <c r="L378" s="58">
        <v>17.021276595744681</v>
      </c>
      <c r="M378" s="58">
        <v>10</v>
      </c>
      <c r="N378" s="58">
        <v>19.230769230769234</v>
      </c>
    </row>
    <row r="379" spans="1:14" ht="141.75" x14ac:dyDescent="0.25">
      <c r="A379" s="72" t="s">
        <v>1118</v>
      </c>
      <c r="B379" s="23" t="s">
        <v>433</v>
      </c>
      <c r="C379" s="66" t="s">
        <v>163</v>
      </c>
      <c r="D379" s="66" t="s">
        <v>136</v>
      </c>
      <c r="E379" s="66" t="s">
        <v>164</v>
      </c>
      <c r="F379" s="86">
        <v>8.8000000000000007</v>
      </c>
      <c r="G379" s="58">
        <v>5.9602649006622519</v>
      </c>
      <c r="H379" s="58">
        <v>7.2727272727272725</v>
      </c>
      <c r="I379" s="58">
        <v>11.111111111111111</v>
      </c>
      <c r="J379" s="58">
        <v>10.526315789473683</v>
      </c>
      <c r="K379" s="58">
        <v>8.8607594936708853</v>
      </c>
      <c r="L379" s="58">
        <v>12.76595744680851</v>
      </c>
      <c r="M379" s="58">
        <v>10</v>
      </c>
      <c r="N379" s="58">
        <v>11.538461538461538</v>
      </c>
    </row>
    <row r="380" spans="1:14" ht="40.5" customHeight="1" x14ac:dyDescent="0.25">
      <c r="A380" s="72" t="s">
        <v>1119</v>
      </c>
      <c r="B380" s="23" t="s">
        <v>434</v>
      </c>
      <c r="C380" s="66" t="s">
        <v>163</v>
      </c>
      <c r="D380" s="66" t="s">
        <v>136</v>
      </c>
      <c r="E380" s="66" t="s">
        <v>164</v>
      </c>
      <c r="F380" s="86">
        <v>1.7999999999999998</v>
      </c>
      <c r="G380" s="58">
        <v>1.3245033112582782</v>
      </c>
      <c r="H380" s="58">
        <v>0</v>
      </c>
      <c r="I380" s="58">
        <v>3.1746031746031744</v>
      </c>
      <c r="J380" s="58">
        <v>5.2631578947368416</v>
      </c>
      <c r="K380" s="58">
        <v>2.5316455696202533</v>
      </c>
      <c r="L380" s="58">
        <v>4.2553191489361701</v>
      </c>
      <c r="M380" s="58">
        <v>0</v>
      </c>
      <c r="N380" s="58">
        <v>0</v>
      </c>
    </row>
    <row r="381" spans="1:14" ht="20.25" x14ac:dyDescent="0.25">
      <c r="A381" s="72" t="s">
        <v>1120</v>
      </c>
      <c r="B381" s="23" t="s">
        <v>435</v>
      </c>
      <c r="C381" s="66" t="s">
        <v>163</v>
      </c>
      <c r="D381" s="66" t="s">
        <v>136</v>
      </c>
      <c r="E381" s="66" t="s">
        <v>164</v>
      </c>
      <c r="F381" s="86">
        <v>1.7999999999999998</v>
      </c>
      <c r="G381" s="58">
        <v>1.3245033112582782</v>
      </c>
      <c r="H381" s="58">
        <v>0</v>
      </c>
      <c r="I381" s="58">
        <v>1.5873015873015872</v>
      </c>
      <c r="J381" s="58">
        <v>10.526315789473683</v>
      </c>
      <c r="K381" s="58">
        <v>2.5316455696202533</v>
      </c>
      <c r="L381" s="58">
        <v>2.1276595744680851</v>
      </c>
      <c r="M381" s="58">
        <v>0</v>
      </c>
      <c r="N381" s="58">
        <v>3.8461538461538463</v>
      </c>
    </row>
    <row r="382" spans="1:14" ht="60.75" customHeight="1" x14ac:dyDescent="0.25">
      <c r="A382" s="66" t="s">
        <v>934</v>
      </c>
      <c r="B382" s="66" t="s">
        <v>436</v>
      </c>
      <c r="C382" s="66" t="s">
        <v>163</v>
      </c>
      <c r="D382" s="66" t="s">
        <v>136</v>
      </c>
      <c r="E382" s="66" t="s">
        <v>164</v>
      </c>
      <c r="F382" s="85">
        <v>43.6</v>
      </c>
      <c r="G382" s="28">
        <v>36.423841059602644</v>
      </c>
      <c r="H382" s="28">
        <v>38.181818181818187</v>
      </c>
      <c r="I382" s="28">
        <v>53.968253968253968</v>
      </c>
      <c r="J382" s="28">
        <v>63.157894736842103</v>
      </c>
      <c r="K382" s="28">
        <v>50.632911392405063</v>
      </c>
      <c r="L382" s="28">
        <v>44.680851063829785</v>
      </c>
      <c r="M382" s="28">
        <v>43.333333333333336</v>
      </c>
      <c r="N382" s="28">
        <v>34.615384615384613</v>
      </c>
    </row>
    <row r="383" spans="1:14" ht="40.5" x14ac:dyDescent="0.25">
      <c r="A383" s="66" t="s">
        <v>1067</v>
      </c>
      <c r="B383" s="23" t="s">
        <v>437</v>
      </c>
      <c r="C383" s="66" t="s">
        <v>163</v>
      </c>
      <c r="D383" s="66" t="s">
        <v>136</v>
      </c>
      <c r="E383" s="66" t="s">
        <v>164</v>
      </c>
      <c r="F383" s="86">
        <v>38</v>
      </c>
      <c r="G383" s="58">
        <v>32.450331125827816</v>
      </c>
      <c r="H383" s="58">
        <v>32.727272727272727</v>
      </c>
      <c r="I383" s="58">
        <v>47.619047619047613</v>
      </c>
      <c r="J383" s="58">
        <v>47.368421052631575</v>
      </c>
      <c r="K383" s="58">
        <v>46.835443037974684</v>
      </c>
      <c r="L383" s="58">
        <v>34.042553191489361</v>
      </c>
      <c r="M383" s="58">
        <v>40</v>
      </c>
      <c r="N383" s="58">
        <v>26.923076923076923</v>
      </c>
    </row>
    <row r="384" spans="1:14" ht="60.75" x14ac:dyDescent="0.25">
      <c r="A384" s="66" t="s">
        <v>1028</v>
      </c>
      <c r="B384" s="23" t="s">
        <v>438</v>
      </c>
      <c r="C384" s="66" t="s">
        <v>163</v>
      </c>
      <c r="D384" s="66" t="s">
        <v>136</v>
      </c>
      <c r="E384" s="66" t="s">
        <v>164</v>
      </c>
      <c r="F384" s="86">
        <v>9.6</v>
      </c>
      <c r="G384" s="58">
        <v>6.6225165562913908</v>
      </c>
      <c r="H384" s="58">
        <v>10.909090909090908</v>
      </c>
      <c r="I384" s="58">
        <v>11.111111111111111</v>
      </c>
      <c r="J384" s="58">
        <v>31.578947368421051</v>
      </c>
      <c r="K384" s="58">
        <v>5.0632911392405067</v>
      </c>
      <c r="L384" s="58">
        <v>17.021276595744681</v>
      </c>
      <c r="M384" s="58">
        <v>5</v>
      </c>
      <c r="N384" s="58">
        <v>15.384615384615385</v>
      </c>
    </row>
    <row r="385" spans="1:14" ht="60.75" x14ac:dyDescent="0.25">
      <c r="A385" s="66" t="s">
        <v>1068</v>
      </c>
      <c r="B385" s="23" t="s">
        <v>439</v>
      </c>
      <c r="C385" s="66" t="s">
        <v>163</v>
      </c>
      <c r="D385" s="66" t="s">
        <v>136</v>
      </c>
      <c r="E385" s="66" t="s">
        <v>164</v>
      </c>
      <c r="F385" s="86">
        <v>12.4</v>
      </c>
      <c r="G385" s="58">
        <v>9.2715231788079464</v>
      </c>
      <c r="H385" s="58">
        <v>12.727272727272727</v>
      </c>
      <c r="I385" s="58">
        <v>19.047619047619047</v>
      </c>
      <c r="J385" s="58">
        <v>5.2631578947368416</v>
      </c>
      <c r="K385" s="58">
        <v>10.126582278481013</v>
      </c>
      <c r="L385" s="58">
        <v>21.276595744680851</v>
      </c>
      <c r="M385" s="58">
        <v>11.666666666666666</v>
      </c>
      <c r="N385" s="58">
        <v>11.538461538461538</v>
      </c>
    </row>
  </sheetData>
  <sheetProtection password="868B" sheet="1" objects="1" scenarios="1" selectLockedCells="1" selectUnlockedCells="1"/>
  <mergeCells count="18">
    <mergeCell ref="A1:N1"/>
    <mergeCell ref="A2:A3"/>
    <mergeCell ref="B2:B3"/>
    <mergeCell ref="C2:C3"/>
    <mergeCell ref="D2:D3"/>
    <mergeCell ref="E2:E3"/>
    <mergeCell ref="F2:N2"/>
    <mergeCell ref="B4:E4"/>
    <mergeCell ref="A5:E5"/>
    <mergeCell ref="A6:E6"/>
    <mergeCell ref="A15:E15"/>
    <mergeCell ref="A16:E16"/>
    <mergeCell ref="A338:E338"/>
    <mergeCell ref="A63:E63"/>
    <mergeCell ref="A99:E99"/>
    <mergeCell ref="A100:E100"/>
    <mergeCell ref="A216:E216"/>
    <mergeCell ref="A287:E287"/>
  </mergeCells>
  <pageMargins left="0.7" right="0.7" top="0.75" bottom="0.75" header="0.3" footer="0.3"/>
  <pageSetup paperSize="9" orientation="portrait" r:id="rId1"/>
  <ignoredErrors>
    <ignoredError sqref="F35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1"/>
  <sheetViews>
    <sheetView zoomScale="50" zoomScaleNormal="50" workbookViewId="0">
      <selection sqref="A1:N1"/>
    </sheetView>
  </sheetViews>
  <sheetFormatPr defaultColWidth="0" defaultRowHeight="15" zeroHeight="1" x14ac:dyDescent="0.25"/>
  <cols>
    <col min="1" max="1" width="28" customWidth="1"/>
    <col min="2" max="2" width="78.28515625" customWidth="1"/>
    <col min="3" max="3" width="30.85546875" customWidth="1"/>
    <col min="4" max="4" width="29.140625" customWidth="1"/>
    <col min="5" max="5" width="20.85546875" customWidth="1"/>
    <col min="6" max="14" width="22.42578125" customWidth="1"/>
    <col min="15" max="16384" width="9.140625" hidden="1"/>
  </cols>
  <sheetData>
    <row r="1" spans="1:14" ht="27" x14ac:dyDescent="0.35">
      <c r="A1" s="150" t="s">
        <v>440</v>
      </c>
      <c r="B1" s="150"/>
      <c r="C1" s="150"/>
      <c r="D1" s="150"/>
      <c r="E1" s="150"/>
      <c r="F1" s="150"/>
      <c r="G1" s="150"/>
      <c r="H1" s="150"/>
      <c r="I1" s="150"/>
      <c r="J1" s="150"/>
      <c r="K1" s="150"/>
      <c r="L1" s="150"/>
      <c r="M1" s="150"/>
      <c r="N1" s="150"/>
    </row>
    <row r="2" spans="1:14" ht="84.75" customHeight="1" x14ac:dyDescent="0.25">
      <c r="A2" s="136" t="s">
        <v>63</v>
      </c>
      <c r="B2" s="134" t="s">
        <v>64</v>
      </c>
      <c r="C2" s="136" t="s">
        <v>65</v>
      </c>
      <c r="D2" s="136" t="s">
        <v>66</v>
      </c>
      <c r="E2" s="136" t="s">
        <v>67</v>
      </c>
      <c r="F2" s="138" t="s">
        <v>68</v>
      </c>
      <c r="G2" s="151"/>
      <c r="H2" s="151"/>
      <c r="I2" s="151"/>
      <c r="J2" s="151"/>
      <c r="K2" s="151"/>
      <c r="L2" s="151"/>
      <c r="M2" s="151"/>
      <c r="N2" s="152"/>
    </row>
    <row r="3" spans="1:14" ht="209.25" customHeight="1" x14ac:dyDescent="0.25">
      <c r="A3" s="137"/>
      <c r="B3" s="135"/>
      <c r="C3" s="137"/>
      <c r="D3" s="137"/>
      <c r="E3" s="137"/>
      <c r="F3" s="12" t="s">
        <v>69</v>
      </c>
      <c r="G3" s="12" t="s">
        <v>70</v>
      </c>
      <c r="H3" s="11" t="s">
        <v>33</v>
      </c>
      <c r="I3" s="11" t="s">
        <v>35</v>
      </c>
      <c r="J3" s="11" t="s">
        <v>37</v>
      </c>
      <c r="K3" s="11" t="s">
        <v>39</v>
      </c>
      <c r="L3" s="11" t="s">
        <v>41</v>
      </c>
      <c r="M3" s="11" t="s">
        <v>43</v>
      </c>
      <c r="N3" s="11" t="s">
        <v>45</v>
      </c>
    </row>
    <row r="4" spans="1:14" ht="20.25" x14ac:dyDescent="0.25">
      <c r="A4" s="31" t="s">
        <v>441</v>
      </c>
      <c r="B4" s="147" t="s">
        <v>442</v>
      </c>
      <c r="C4" s="148"/>
      <c r="D4" s="148"/>
      <c r="E4" s="149"/>
      <c r="F4" s="36"/>
      <c r="G4" s="36"/>
      <c r="H4" s="36"/>
      <c r="I4" s="36"/>
      <c r="J4" s="36"/>
      <c r="K4" s="36"/>
      <c r="L4" s="36"/>
      <c r="M4" s="36"/>
      <c r="N4" s="36"/>
    </row>
    <row r="5" spans="1:14" ht="60.75" x14ac:dyDescent="0.25">
      <c r="A5" s="13" t="s">
        <v>443</v>
      </c>
      <c r="B5" s="24" t="s">
        <v>1212</v>
      </c>
      <c r="C5" s="17" t="s">
        <v>75</v>
      </c>
      <c r="D5" s="17" t="s">
        <v>444</v>
      </c>
      <c r="E5" s="17"/>
      <c r="F5" s="80">
        <v>0.5</v>
      </c>
      <c r="G5" s="17" t="s">
        <v>445</v>
      </c>
      <c r="H5" s="17" t="s">
        <v>445</v>
      </c>
      <c r="I5" s="17" t="s">
        <v>445</v>
      </c>
      <c r="J5" s="17" t="s">
        <v>445</v>
      </c>
      <c r="K5" s="17" t="s">
        <v>445</v>
      </c>
      <c r="L5" s="17" t="s">
        <v>445</v>
      </c>
      <c r="M5" s="17" t="s">
        <v>445</v>
      </c>
      <c r="N5" s="17" t="s">
        <v>445</v>
      </c>
    </row>
    <row r="6" spans="1:14" ht="40.5" x14ac:dyDescent="0.25">
      <c r="A6" s="13" t="s">
        <v>446</v>
      </c>
      <c r="B6" s="24" t="s">
        <v>1213</v>
      </c>
      <c r="C6" s="17" t="s">
        <v>75</v>
      </c>
      <c r="D6" s="17" t="s">
        <v>444</v>
      </c>
      <c r="E6" s="17"/>
      <c r="F6" s="80">
        <v>3.5</v>
      </c>
      <c r="G6" s="17" t="s">
        <v>445</v>
      </c>
      <c r="H6" s="17" t="s">
        <v>445</v>
      </c>
      <c r="I6" s="17" t="s">
        <v>445</v>
      </c>
      <c r="J6" s="17" t="s">
        <v>445</v>
      </c>
      <c r="K6" s="17" t="s">
        <v>445</v>
      </c>
      <c r="L6" s="17" t="s">
        <v>445</v>
      </c>
      <c r="M6" s="17" t="s">
        <v>445</v>
      </c>
      <c r="N6" s="17" t="s">
        <v>445</v>
      </c>
    </row>
    <row r="7" spans="1:14" ht="60.75" x14ac:dyDescent="0.25">
      <c r="A7" s="13" t="s">
        <v>447</v>
      </c>
      <c r="B7" s="17" t="s">
        <v>448</v>
      </c>
      <c r="C7" s="17" t="s">
        <v>75</v>
      </c>
      <c r="D7" s="17" t="s">
        <v>449</v>
      </c>
      <c r="E7" s="17" t="s">
        <v>450</v>
      </c>
      <c r="F7" s="80">
        <v>0</v>
      </c>
      <c r="G7" s="17" t="s">
        <v>255</v>
      </c>
      <c r="H7" s="75" t="s">
        <v>255</v>
      </c>
      <c r="I7" s="75" t="s">
        <v>255</v>
      </c>
      <c r="J7" s="75" t="s">
        <v>255</v>
      </c>
      <c r="K7" s="75" t="s">
        <v>255</v>
      </c>
      <c r="L7" s="75" t="s">
        <v>255</v>
      </c>
      <c r="M7" s="75" t="s">
        <v>255</v>
      </c>
      <c r="N7" s="75" t="s">
        <v>255</v>
      </c>
    </row>
    <row r="8" spans="1:14" ht="60.75" x14ac:dyDescent="0.25">
      <c r="A8" s="13" t="s">
        <v>451</v>
      </c>
      <c r="B8" s="17" t="s">
        <v>452</v>
      </c>
      <c r="C8" s="17" t="s">
        <v>453</v>
      </c>
      <c r="D8" s="17" t="s">
        <v>449</v>
      </c>
      <c r="E8" s="17" t="s">
        <v>450</v>
      </c>
      <c r="F8" s="80">
        <v>43.74</v>
      </c>
      <c r="G8" s="75" t="s">
        <v>255</v>
      </c>
      <c r="H8" s="75" t="s">
        <v>255</v>
      </c>
      <c r="I8" s="75" t="s">
        <v>255</v>
      </c>
      <c r="J8" s="75" t="s">
        <v>255</v>
      </c>
      <c r="K8" s="75" t="s">
        <v>255</v>
      </c>
      <c r="L8" s="75" t="s">
        <v>255</v>
      </c>
      <c r="M8" s="75" t="s">
        <v>255</v>
      </c>
      <c r="N8" s="75" t="s">
        <v>255</v>
      </c>
    </row>
    <row r="9" spans="1:14" ht="60.75" x14ac:dyDescent="0.25">
      <c r="A9" s="13" t="s">
        <v>454</v>
      </c>
      <c r="B9" s="17" t="s">
        <v>455</v>
      </c>
      <c r="C9" s="17" t="s">
        <v>163</v>
      </c>
      <c r="D9" s="17" t="s">
        <v>449</v>
      </c>
      <c r="E9" s="17" t="s">
        <v>450</v>
      </c>
      <c r="F9" s="82">
        <v>1683.75</v>
      </c>
      <c r="G9" s="75" t="s">
        <v>255</v>
      </c>
      <c r="H9" s="75" t="s">
        <v>255</v>
      </c>
      <c r="I9" s="75" t="s">
        <v>255</v>
      </c>
      <c r="J9" s="75" t="s">
        <v>255</v>
      </c>
      <c r="K9" s="75" t="s">
        <v>255</v>
      </c>
      <c r="L9" s="75" t="s">
        <v>255</v>
      </c>
      <c r="M9" s="75" t="s">
        <v>255</v>
      </c>
      <c r="N9" s="75" t="s">
        <v>255</v>
      </c>
    </row>
    <row r="10" spans="1:14" ht="60.75" x14ac:dyDescent="0.25">
      <c r="A10" s="13" t="s">
        <v>456</v>
      </c>
      <c r="B10" s="17" t="s">
        <v>457</v>
      </c>
      <c r="C10" s="17" t="s">
        <v>453</v>
      </c>
      <c r="D10" s="17" t="s">
        <v>449</v>
      </c>
      <c r="E10" s="17" t="s">
        <v>450</v>
      </c>
      <c r="F10" s="82">
        <v>1456.36</v>
      </c>
      <c r="G10" s="75" t="s">
        <v>255</v>
      </c>
      <c r="H10" s="75" t="s">
        <v>255</v>
      </c>
      <c r="I10" s="75" t="s">
        <v>255</v>
      </c>
      <c r="J10" s="75" t="s">
        <v>255</v>
      </c>
      <c r="K10" s="75" t="s">
        <v>255</v>
      </c>
      <c r="L10" s="75" t="s">
        <v>255</v>
      </c>
      <c r="M10" s="75" t="s">
        <v>255</v>
      </c>
      <c r="N10" s="75" t="s">
        <v>255</v>
      </c>
    </row>
    <row r="11" spans="1:14" ht="60.75" x14ac:dyDescent="0.25">
      <c r="A11" s="13" t="s">
        <v>458</v>
      </c>
      <c r="B11" s="17" t="s">
        <v>459</v>
      </c>
      <c r="C11" s="17" t="s">
        <v>163</v>
      </c>
      <c r="D11" s="17" t="s">
        <v>460</v>
      </c>
      <c r="E11" s="17" t="s">
        <v>450</v>
      </c>
      <c r="F11" s="80">
        <v>2.73</v>
      </c>
      <c r="G11" s="75" t="s">
        <v>255</v>
      </c>
      <c r="H11" s="75" t="s">
        <v>255</v>
      </c>
      <c r="I11" s="75" t="s">
        <v>255</v>
      </c>
      <c r="J11" s="75" t="s">
        <v>255</v>
      </c>
      <c r="K11" s="75" t="s">
        <v>255</v>
      </c>
      <c r="L11" s="75" t="s">
        <v>255</v>
      </c>
      <c r="M11" s="75" t="s">
        <v>255</v>
      </c>
      <c r="N11" s="75" t="s">
        <v>255</v>
      </c>
    </row>
    <row r="12" spans="1:14" ht="81" x14ac:dyDescent="0.25">
      <c r="A12" s="13" t="s">
        <v>461</v>
      </c>
      <c r="B12" s="24" t="s">
        <v>1214</v>
      </c>
      <c r="C12" s="17" t="s">
        <v>163</v>
      </c>
      <c r="D12" s="17" t="s">
        <v>136</v>
      </c>
      <c r="E12" s="17" t="s">
        <v>164</v>
      </c>
      <c r="F12" s="85">
        <v>35.897435897435898</v>
      </c>
      <c r="G12" s="28">
        <v>32.432432432432435</v>
      </c>
      <c r="H12" s="28">
        <v>30.76923076923077</v>
      </c>
      <c r="I12" s="28">
        <v>42.105263157894733</v>
      </c>
      <c r="J12" s="28">
        <v>33.333333333333329</v>
      </c>
      <c r="K12" s="28">
        <v>31.25</v>
      </c>
      <c r="L12" s="28">
        <v>44.444444444444443</v>
      </c>
      <c r="M12" s="28">
        <v>53.846153846153847</v>
      </c>
      <c r="N12" s="28">
        <v>14.285714285714285</v>
      </c>
    </row>
    <row r="13" spans="1:14" ht="60.75" x14ac:dyDescent="0.25">
      <c r="A13" s="13" t="s">
        <v>462</v>
      </c>
      <c r="B13" s="24" t="s">
        <v>1215</v>
      </c>
      <c r="C13" s="17" t="s">
        <v>75</v>
      </c>
      <c r="D13" s="17" t="s">
        <v>444</v>
      </c>
      <c r="E13" s="17" t="s">
        <v>463</v>
      </c>
      <c r="F13" s="80">
        <v>75</v>
      </c>
      <c r="G13" s="17" t="s">
        <v>445</v>
      </c>
      <c r="H13" s="17" t="s">
        <v>445</v>
      </c>
      <c r="I13" s="17" t="s">
        <v>445</v>
      </c>
      <c r="J13" s="17" t="s">
        <v>445</v>
      </c>
      <c r="K13" s="17" t="s">
        <v>445</v>
      </c>
      <c r="L13" s="17" t="s">
        <v>445</v>
      </c>
      <c r="M13" s="17" t="s">
        <v>445</v>
      </c>
      <c r="N13" s="17" t="s">
        <v>445</v>
      </c>
    </row>
    <row r="14" spans="1:14" ht="60.75" customHeight="1" x14ac:dyDescent="0.25">
      <c r="A14" s="13" t="s">
        <v>464</v>
      </c>
      <c r="B14" s="17" t="s">
        <v>465</v>
      </c>
      <c r="C14" s="17" t="s">
        <v>163</v>
      </c>
      <c r="D14" s="17" t="s">
        <v>761</v>
      </c>
      <c r="E14" s="17" t="s">
        <v>77</v>
      </c>
      <c r="F14" s="80">
        <f>F15+F16+F17</f>
        <v>223.3</v>
      </c>
      <c r="G14" s="50">
        <f t="shared" ref="G14:N14" si="0">G15+G16+G17</f>
        <v>81.7</v>
      </c>
      <c r="H14" s="50">
        <f t="shared" si="0"/>
        <v>18.399999999999999</v>
      </c>
      <c r="I14" s="50">
        <f t="shared" si="0"/>
        <v>29</v>
      </c>
      <c r="J14" s="50">
        <f t="shared" si="0"/>
        <v>4.5</v>
      </c>
      <c r="K14" s="50">
        <f t="shared" si="0"/>
        <v>29.4</v>
      </c>
      <c r="L14" s="50">
        <f t="shared" si="0"/>
        <v>25.700000000000003</v>
      </c>
      <c r="M14" s="50">
        <f t="shared" si="0"/>
        <v>24.8</v>
      </c>
      <c r="N14" s="50">
        <f t="shared" si="0"/>
        <v>9.6000000000000014</v>
      </c>
    </row>
    <row r="15" spans="1:14" ht="40.5" x14ac:dyDescent="0.25">
      <c r="A15" s="13" t="s">
        <v>466</v>
      </c>
      <c r="B15" s="24" t="s">
        <v>1216</v>
      </c>
      <c r="C15" s="17" t="s">
        <v>163</v>
      </c>
      <c r="D15" s="17" t="s">
        <v>761</v>
      </c>
      <c r="E15" s="17" t="s">
        <v>77</v>
      </c>
      <c r="F15" s="80">
        <v>115.3</v>
      </c>
      <c r="G15" s="17">
        <v>50.9</v>
      </c>
      <c r="H15" s="17">
        <v>10.7</v>
      </c>
      <c r="I15" s="17">
        <v>9.6999999999999993</v>
      </c>
      <c r="J15" s="17">
        <v>1.8</v>
      </c>
      <c r="K15" s="17">
        <v>12.9</v>
      </c>
      <c r="L15" s="17">
        <v>12.8</v>
      </c>
      <c r="M15" s="17">
        <v>12.9</v>
      </c>
      <c r="N15" s="50">
        <v>3.4</v>
      </c>
    </row>
    <row r="16" spans="1:14" ht="60.75" x14ac:dyDescent="0.25">
      <c r="A16" s="13" t="s">
        <v>467</v>
      </c>
      <c r="B16" s="24" t="s">
        <v>1217</v>
      </c>
      <c r="C16" s="17" t="s">
        <v>163</v>
      </c>
      <c r="D16" s="50" t="s">
        <v>761</v>
      </c>
      <c r="E16" s="17" t="s">
        <v>77</v>
      </c>
      <c r="F16" s="80">
        <v>17.5</v>
      </c>
      <c r="G16" s="17">
        <v>5.0999999999999996</v>
      </c>
      <c r="H16" s="17">
        <v>1.8</v>
      </c>
      <c r="I16" s="17">
        <v>2.2999999999999998</v>
      </c>
      <c r="J16" s="17">
        <v>0.2</v>
      </c>
      <c r="K16" s="17">
        <v>2.9</v>
      </c>
      <c r="L16" s="17">
        <v>2.5</v>
      </c>
      <c r="M16" s="17">
        <v>1.9</v>
      </c>
      <c r="N16" s="50">
        <v>0.8</v>
      </c>
    </row>
    <row r="17" spans="1:14" ht="40.5" x14ac:dyDescent="0.25">
      <c r="A17" s="13" t="s">
        <v>468</v>
      </c>
      <c r="B17" s="17" t="s">
        <v>469</v>
      </c>
      <c r="C17" s="17" t="s">
        <v>163</v>
      </c>
      <c r="D17" s="50" t="s">
        <v>761</v>
      </c>
      <c r="E17" s="17" t="s">
        <v>77</v>
      </c>
      <c r="F17" s="80">
        <v>90.5</v>
      </c>
      <c r="G17" s="17">
        <v>25.7</v>
      </c>
      <c r="H17" s="17">
        <v>5.9</v>
      </c>
      <c r="I17" s="17">
        <v>17</v>
      </c>
      <c r="J17" s="17">
        <v>2.5</v>
      </c>
      <c r="K17" s="17">
        <v>13.6</v>
      </c>
      <c r="L17" s="17">
        <v>10.4</v>
      </c>
      <c r="M17" s="17">
        <v>10</v>
      </c>
      <c r="N17" s="50">
        <v>5.4</v>
      </c>
    </row>
    <row r="18" spans="1:14" ht="182.25" customHeight="1" x14ac:dyDescent="0.25">
      <c r="A18" s="13" t="s">
        <v>470</v>
      </c>
      <c r="B18" s="24" t="s">
        <v>1218</v>
      </c>
      <c r="C18" s="17" t="s">
        <v>163</v>
      </c>
      <c r="D18" s="17" t="s">
        <v>471</v>
      </c>
      <c r="E18" s="17" t="s">
        <v>164</v>
      </c>
      <c r="F18" s="85">
        <f>SUM(F19:F22)/100</f>
        <v>0.69898412065967708</v>
      </c>
      <c r="G18" s="28">
        <f t="shared" ref="G18:N18" si="1">SUM(G19:G22)/100</f>
        <v>0.72633588193360477</v>
      </c>
      <c r="H18" s="28">
        <f t="shared" si="1"/>
        <v>0.59733091300255481</v>
      </c>
      <c r="I18" s="28">
        <f t="shared" si="1"/>
        <v>0.5063480567602846</v>
      </c>
      <c r="J18" s="28">
        <f t="shared" si="1"/>
        <v>0.38771966747342945</v>
      </c>
      <c r="K18" s="28">
        <f t="shared" si="1"/>
        <v>0.79732850428827062</v>
      </c>
      <c r="L18" s="28">
        <f t="shared" si="1"/>
        <v>0.7028166278166279</v>
      </c>
      <c r="M18" s="28">
        <f t="shared" si="1"/>
        <v>0.82602844269878317</v>
      </c>
      <c r="N18" s="28">
        <f t="shared" si="1"/>
        <v>0.69191583610188256</v>
      </c>
    </row>
    <row r="19" spans="1:14" ht="40.5" customHeight="1" x14ac:dyDescent="0.25">
      <c r="A19" s="13" t="s">
        <v>472</v>
      </c>
      <c r="B19" s="17" t="s">
        <v>473</v>
      </c>
      <c r="C19" s="17" t="s">
        <v>163</v>
      </c>
      <c r="D19" s="17" t="s">
        <v>136</v>
      </c>
      <c r="E19" s="17" t="s">
        <v>164</v>
      </c>
      <c r="F19" s="91">
        <v>7.4074074074074066</v>
      </c>
      <c r="G19" s="48">
        <v>9.67741935483871</v>
      </c>
      <c r="H19" s="48">
        <v>0</v>
      </c>
      <c r="I19" s="48">
        <v>2.9411764705882351</v>
      </c>
      <c r="J19" s="48">
        <v>0</v>
      </c>
      <c r="K19" s="48">
        <v>12.727272727272727</v>
      </c>
      <c r="L19" s="48">
        <v>0</v>
      </c>
      <c r="M19" s="48">
        <v>6.666666666666667</v>
      </c>
      <c r="N19" s="48">
        <v>0</v>
      </c>
    </row>
    <row r="20" spans="1:14" ht="40.5" customHeight="1" x14ac:dyDescent="0.25">
      <c r="A20" s="13" t="s">
        <v>474</v>
      </c>
      <c r="B20" s="17" t="s">
        <v>475</v>
      </c>
      <c r="C20" s="17" t="s">
        <v>163</v>
      </c>
      <c r="D20" s="17" t="s">
        <v>136</v>
      </c>
      <c r="E20" s="17" t="s">
        <v>164</v>
      </c>
      <c r="F20" s="91">
        <v>10.804851157662625</v>
      </c>
      <c r="G20" s="48">
        <v>12.612612612612612</v>
      </c>
      <c r="H20" s="48">
        <v>11.940298507462686</v>
      </c>
      <c r="I20" s="48">
        <v>5.5118110236220472</v>
      </c>
      <c r="J20" s="48">
        <v>5.7692307692307692</v>
      </c>
      <c r="K20" s="48">
        <v>13.586956521739129</v>
      </c>
      <c r="L20" s="48">
        <v>7.5</v>
      </c>
      <c r="M20" s="48">
        <v>11.363636363636363</v>
      </c>
      <c r="N20" s="48">
        <v>13.953488372093023</v>
      </c>
    </row>
    <row r="21" spans="1:14" ht="60.75" customHeight="1" x14ac:dyDescent="0.25">
      <c r="A21" s="13" t="s">
        <v>476</v>
      </c>
      <c r="B21" s="17" t="s">
        <v>477</v>
      </c>
      <c r="C21" s="17" t="s">
        <v>163</v>
      </c>
      <c r="D21" s="17" t="s">
        <v>136</v>
      </c>
      <c r="E21" s="17" t="s">
        <v>164</v>
      </c>
      <c r="F21" s="91">
        <v>19.748653500897667</v>
      </c>
      <c r="G21" s="48">
        <v>15.954415954415953</v>
      </c>
      <c r="H21" s="48">
        <v>13.333333333333334</v>
      </c>
      <c r="I21" s="48">
        <v>18.181818181818183</v>
      </c>
      <c r="J21" s="48">
        <v>13.23529411764706</v>
      </c>
      <c r="K21" s="48">
        <v>24.761904761904763</v>
      </c>
      <c r="L21" s="48">
        <v>22.222222222222221</v>
      </c>
      <c r="M21" s="48">
        <v>27.131782945736433</v>
      </c>
      <c r="N21" s="48">
        <v>28.571428571428569</v>
      </c>
    </row>
    <row r="22" spans="1:14" ht="60.75" customHeight="1" x14ac:dyDescent="0.25">
      <c r="A22" s="13" t="s">
        <v>478</v>
      </c>
      <c r="B22" s="24" t="s">
        <v>1219</v>
      </c>
      <c r="C22" s="17" t="s">
        <v>163</v>
      </c>
      <c r="D22" s="17" t="s">
        <v>136</v>
      </c>
      <c r="E22" s="17" t="s">
        <v>164</v>
      </c>
      <c r="F22" s="91">
        <v>31.937500000000004</v>
      </c>
      <c r="G22" s="48">
        <v>34.389140271493211</v>
      </c>
      <c r="H22" s="48">
        <v>34.45945945945946</v>
      </c>
      <c r="I22" s="48">
        <v>24</v>
      </c>
      <c r="J22" s="48">
        <v>19.767441860465116</v>
      </c>
      <c r="K22" s="48">
        <v>28.656716417910449</v>
      </c>
      <c r="L22" s="48">
        <v>40.55944055944056</v>
      </c>
      <c r="M22" s="48">
        <v>37.440758293838861</v>
      </c>
      <c r="N22" s="48">
        <v>26.666666666666668</v>
      </c>
    </row>
    <row r="23" spans="1:14" ht="101.25" x14ac:dyDescent="0.25">
      <c r="A23" s="13" t="s">
        <v>479</v>
      </c>
      <c r="B23" s="24" t="s">
        <v>1220</v>
      </c>
      <c r="C23" s="17" t="s">
        <v>75</v>
      </c>
      <c r="D23" s="17" t="s">
        <v>136</v>
      </c>
      <c r="E23" s="17" t="s">
        <v>164</v>
      </c>
      <c r="F23" s="85">
        <v>7.75</v>
      </c>
      <c r="G23" s="28">
        <v>4.5248868778280542</v>
      </c>
      <c r="H23" s="28">
        <v>3.3783783783783785</v>
      </c>
      <c r="I23" s="28">
        <v>12.571428571428573</v>
      </c>
      <c r="J23" s="28">
        <v>5.8139534883720927</v>
      </c>
      <c r="K23" s="28">
        <v>8.3582089552238816</v>
      </c>
      <c r="L23" s="28">
        <v>10.48951048951049</v>
      </c>
      <c r="M23" s="28">
        <v>12.796208530805686</v>
      </c>
      <c r="N23" s="28">
        <v>3.3333333333333335</v>
      </c>
    </row>
    <row r="24" spans="1:14" ht="20.25" customHeight="1" x14ac:dyDescent="0.25">
      <c r="A24" s="13" t="s">
        <v>480</v>
      </c>
      <c r="B24" s="17" t="s">
        <v>481</v>
      </c>
      <c r="C24" s="17" t="s">
        <v>75</v>
      </c>
      <c r="D24" s="17" t="s">
        <v>136</v>
      </c>
      <c r="E24" s="17" t="s">
        <v>164</v>
      </c>
      <c r="F24" s="85">
        <v>18.3125</v>
      </c>
      <c r="G24" s="28">
        <v>13.122171945701359</v>
      </c>
      <c r="H24" s="28">
        <v>15.54054054054054</v>
      </c>
      <c r="I24" s="28">
        <v>22.285714285714285</v>
      </c>
      <c r="J24" s="28">
        <v>29.069767441860467</v>
      </c>
      <c r="K24" s="28">
        <v>17.014925373134329</v>
      </c>
      <c r="L24" s="28">
        <v>20.97902097902098</v>
      </c>
      <c r="M24" s="28">
        <v>24.170616113744074</v>
      </c>
      <c r="N24" s="28">
        <v>16.666666666666664</v>
      </c>
    </row>
    <row r="25" spans="1:14" ht="20.25" customHeight="1" x14ac:dyDescent="0.25">
      <c r="A25" s="13" t="s">
        <v>482</v>
      </c>
      <c r="B25" s="23" t="s">
        <v>483</v>
      </c>
      <c r="C25" s="17" t="s">
        <v>75</v>
      </c>
      <c r="D25" s="17" t="s">
        <v>136</v>
      </c>
      <c r="E25" s="17" t="s">
        <v>164</v>
      </c>
      <c r="F25" s="86">
        <v>4.1875</v>
      </c>
      <c r="G25" s="58">
        <v>2.4886877828054299</v>
      </c>
      <c r="H25" s="58">
        <v>5.4054054054054053</v>
      </c>
      <c r="I25" s="58">
        <v>4.5714285714285712</v>
      </c>
      <c r="J25" s="58">
        <v>6.9767441860465116</v>
      </c>
      <c r="K25" s="58">
        <v>3.2835820895522385</v>
      </c>
      <c r="L25" s="58">
        <v>3.4965034965034967</v>
      </c>
      <c r="M25" s="58">
        <v>7.109004739336493</v>
      </c>
      <c r="N25" s="58">
        <v>5</v>
      </c>
    </row>
    <row r="26" spans="1:14" ht="20.25" customHeight="1" x14ac:dyDescent="0.25">
      <c r="A26" s="13" t="s">
        <v>484</v>
      </c>
      <c r="B26" s="23" t="s">
        <v>485</v>
      </c>
      <c r="C26" s="17" t="s">
        <v>75</v>
      </c>
      <c r="D26" s="17" t="s">
        <v>136</v>
      </c>
      <c r="E26" s="17" t="s">
        <v>164</v>
      </c>
      <c r="F26" s="86">
        <v>14.124999999999998</v>
      </c>
      <c r="G26" s="58">
        <v>10.633484162895927</v>
      </c>
      <c r="H26" s="58">
        <v>10.135135135135135</v>
      </c>
      <c r="I26" s="58">
        <v>17.714285714285712</v>
      </c>
      <c r="J26" s="58">
        <v>22.093023255813954</v>
      </c>
      <c r="K26" s="58">
        <v>13.73134328358209</v>
      </c>
      <c r="L26" s="58">
        <v>17.482517482517483</v>
      </c>
      <c r="M26" s="58">
        <v>17.061611374407583</v>
      </c>
      <c r="N26" s="58">
        <v>11.666666666666666</v>
      </c>
    </row>
    <row r="27" spans="1:14" ht="20.25" customHeight="1" x14ac:dyDescent="0.25">
      <c r="A27" s="13" t="s">
        <v>486</v>
      </c>
      <c r="B27" s="23" t="s">
        <v>487</v>
      </c>
      <c r="C27" s="17" t="s">
        <v>75</v>
      </c>
      <c r="D27" s="17" t="s">
        <v>136</v>
      </c>
      <c r="E27" s="17" t="s">
        <v>164</v>
      </c>
      <c r="F27" s="86">
        <v>54.0625</v>
      </c>
      <c r="G27" s="58">
        <v>55.429864253393667</v>
      </c>
      <c r="H27" s="58">
        <v>60.810810810810814</v>
      </c>
      <c r="I27" s="58">
        <v>57.142857142857139</v>
      </c>
      <c r="J27" s="58">
        <v>40.697674418604649</v>
      </c>
      <c r="K27" s="58">
        <v>56.417910447761201</v>
      </c>
      <c r="L27" s="58">
        <v>55.24475524475524</v>
      </c>
      <c r="M27" s="58">
        <v>42.18009478672986</v>
      </c>
      <c r="N27" s="58">
        <v>63.333333333333329</v>
      </c>
    </row>
    <row r="28" spans="1:14" ht="20.25" customHeight="1" x14ac:dyDescent="0.25">
      <c r="A28" s="13" t="s">
        <v>488</v>
      </c>
      <c r="B28" s="23" t="s">
        <v>489</v>
      </c>
      <c r="C28" s="17" t="s">
        <v>75</v>
      </c>
      <c r="D28" s="17" t="s">
        <v>136</v>
      </c>
      <c r="E28" s="17" t="s">
        <v>164</v>
      </c>
      <c r="F28" s="86">
        <v>20.125</v>
      </c>
      <c r="G28" s="58">
        <v>26.696832579185521</v>
      </c>
      <c r="H28" s="58">
        <v>13.513513513513514</v>
      </c>
      <c r="I28" s="58">
        <v>16</v>
      </c>
      <c r="J28" s="58">
        <v>11.627906976744185</v>
      </c>
      <c r="K28" s="58">
        <v>17.313432835820898</v>
      </c>
      <c r="L28" s="58">
        <v>16.783216783216783</v>
      </c>
      <c r="M28" s="58">
        <v>26.066350710900476</v>
      </c>
      <c r="N28" s="58">
        <v>15</v>
      </c>
    </row>
    <row r="29" spans="1:14" ht="20.25" customHeight="1" x14ac:dyDescent="0.25">
      <c r="A29" s="13" t="s">
        <v>490</v>
      </c>
      <c r="B29" s="23" t="s">
        <v>491</v>
      </c>
      <c r="C29" s="17" t="s">
        <v>75</v>
      </c>
      <c r="D29" s="17" t="s">
        <v>136</v>
      </c>
      <c r="E29" s="17" t="s">
        <v>164</v>
      </c>
      <c r="F29" s="86">
        <v>7.5</v>
      </c>
      <c r="G29" s="58">
        <v>4.751131221719457</v>
      </c>
      <c r="H29" s="58">
        <v>10.135135135135135</v>
      </c>
      <c r="I29" s="58">
        <v>4.5714285714285712</v>
      </c>
      <c r="J29" s="58">
        <v>18.604651162790699</v>
      </c>
      <c r="K29" s="58">
        <v>9.2537313432835813</v>
      </c>
      <c r="L29" s="58">
        <v>6.9930069930069934</v>
      </c>
      <c r="M29" s="58">
        <v>7.5829383886255926</v>
      </c>
      <c r="N29" s="58">
        <v>5</v>
      </c>
    </row>
    <row r="30" spans="1:14" ht="20.25" customHeight="1" x14ac:dyDescent="0.25">
      <c r="A30" s="13" t="s">
        <v>492</v>
      </c>
      <c r="B30" s="17" t="s">
        <v>17</v>
      </c>
      <c r="C30" s="17" t="s">
        <v>75</v>
      </c>
      <c r="D30" s="17" t="s">
        <v>136</v>
      </c>
      <c r="E30" s="17" t="s">
        <v>164</v>
      </c>
      <c r="F30" s="85">
        <v>44.25</v>
      </c>
      <c r="G30" s="28">
        <v>30.316742081447963</v>
      </c>
      <c r="H30" s="28">
        <v>56.756756756756758</v>
      </c>
      <c r="I30" s="28">
        <v>59.428571428571431</v>
      </c>
      <c r="J30" s="28">
        <v>31.395348837209301</v>
      </c>
      <c r="K30" s="28">
        <v>46.567164179104473</v>
      </c>
      <c r="L30" s="28">
        <v>54.54545454545454</v>
      </c>
      <c r="M30" s="28">
        <v>52.132701421800952</v>
      </c>
      <c r="N30" s="28">
        <v>25</v>
      </c>
    </row>
    <row r="31" spans="1:14" ht="20.25" customHeight="1" x14ac:dyDescent="0.25">
      <c r="A31" s="13" t="s">
        <v>482</v>
      </c>
      <c r="B31" s="23" t="s">
        <v>483</v>
      </c>
      <c r="C31" s="17" t="s">
        <v>75</v>
      </c>
      <c r="D31" s="17" t="s">
        <v>136</v>
      </c>
      <c r="E31" s="17" t="s">
        <v>164</v>
      </c>
      <c r="F31" s="86">
        <v>25.874999999999996</v>
      </c>
      <c r="G31" s="58">
        <v>16.968325791855204</v>
      </c>
      <c r="H31" s="58">
        <v>28.378378378378379</v>
      </c>
      <c r="I31" s="58">
        <v>37.714285714285715</v>
      </c>
      <c r="J31" s="58">
        <v>23.255813953488371</v>
      </c>
      <c r="K31" s="58">
        <v>23.880597014925371</v>
      </c>
      <c r="L31" s="58">
        <v>39.16083916083916</v>
      </c>
      <c r="M31" s="58">
        <v>31.279620853080569</v>
      </c>
      <c r="N31" s="58">
        <v>15</v>
      </c>
    </row>
    <row r="32" spans="1:14" ht="20.25" customHeight="1" x14ac:dyDescent="0.25">
      <c r="A32" s="13" t="s">
        <v>493</v>
      </c>
      <c r="B32" s="23" t="s">
        <v>485</v>
      </c>
      <c r="C32" s="17" t="s">
        <v>75</v>
      </c>
      <c r="D32" s="17" t="s">
        <v>136</v>
      </c>
      <c r="E32" s="17" t="s">
        <v>164</v>
      </c>
      <c r="F32" s="86">
        <v>18.375</v>
      </c>
      <c r="G32" s="58">
        <v>13.348416289592761</v>
      </c>
      <c r="H32" s="58">
        <v>28.378378378378379</v>
      </c>
      <c r="I32" s="58">
        <v>21.714285714285715</v>
      </c>
      <c r="J32" s="58">
        <v>8.1395348837209305</v>
      </c>
      <c r="K32" s="58">
        <v>22.686567164179106</v>
      </c>
      <c r="L32" s="58">
        <v>15.384615384615385</v>
      </c>
      <c r="M32" s="58">
        <v>20.85308056872038</v>
      </c>
      <c r="N32" s="58">
        <v>10</v>
      </c>
    </row>
    <row r="33" spans="1:14" ht="20.25" customHeight="1" x14ac:dyDescent="0.25">
      <c r="A33" s="13" t="s">
        <v>494</v>
      </c>
      <c r="B33" s="23" t="s">
        <v>487</v>
      </c>
      <c r="C33" s="17" t="s">
        <v>75</v>
      </c>
      <c r="D33" s="17" t="s">
        <v>136</v>
      </c>
      <c r="E33" s="17" t="s">
        <v>164</v>
      </c>
      <c r="F33" s="86">
        <v>3.3125</v>
      </c>
      <c r="G33" s="58">
        <v>3.8461538461538463</v>
      </c>
      <c r="H33" s="58">
        <v>2.0270270270270272</v>
      </c>
      <c r="I33" s="58">
        <v>7.4285714285714288</v>
      </c>
      <c r="J33" s="58">
        <v>0</v>
      </c>
      <c r="K33" s="58">
        <v>5.3731343283582085</v>
      </c>
      <c r="L33" s="58">
        <v>0</v>
      </c>
      <c r="M33" s="58">
        <v>0.94786729857819907</v>
      </c>
      <c r="N33" s="58">
        <v>0</v>
      </c>
    </row>
    <row r="34" spans="1:14" ht="20.25" customHeight="1" x14ac:dyDescent="0.25">
      <c r="A34" s="13" t="s">
        <v>495</v>
      </c>
      <c r="B34" s="23" t="s">
        <v>489</v>
      </c>
      <c r="C34" s="17" t="s">
        <v>75</v>
      </c>
      <c r="D34" s="17" t="s">
        <v>136</v>
      </c>
      <c r="E34" s="17" t="s">
        <v>164</v>
      </c>
      <c r="F34" s="86">
        <v>0.6875</v>
      </c>
      <c r="G34" s="58">
        <v>0.67873303167420818</v>
      </c>
      <c r="H34" s="58">
        <v>1.3513513513513513</v>
      </c>
      <c r="I34" s="58">
        <v>1.7142857142857144</v>
      </c>
      <c r="J34" s="58">
        <v>0</v>
      </c>
      <c r="K34" s="58">
        <v>0.59701492537313439</v>
      </c>
      <c r="L34" s="58">
        <v>0</v>
      </c>
      <c r="M34" s="58">
        <v>0</v>
      </c>
      <c r="N34" s="58">
        <v>1.6666666666666667</v>
      </c>
    </row>
    <row r="35" spans="1:14" ht="20.25" customHeight="1" x14ac:dyDescent="0.25">
      <c r="A35" s="13" t="s">
        <v>496</v>
      </c>
      <c r="B35" s="23" t="s">
        <v>491</v>
      </c>
      <c r="C35" s="17" t="s">
        <v>75</v>
      </c>
      <c r="D35" s="17" t="s">
        <v>136</v>
      </c>
      <c r="E35" s="17" t="s">
        <v>164</v>
      </c>
      <c r="F35" s="86">
        <v>51.749999999999993</v>
      </c>
      <c r="G35" s="58">
        <v>65.158371040723978</v>
      </c>
      <c r="H35" s="58">
        <v>39.864864864864863</v>
      </c>
      <c r="I35" s="58">
        <v>31.428571428571427</v>
      </c>
      <c r="J35" s="58">
        <v>68.604651162790702</v>
      </c>
      <c r="K35" s="58">
        <v>47.462686567164184</v>
      </c>
      <c r="L35" s="58">
        <v>45.454545454545453</v>
      </c>
      <c r="M35" s="58">
        <v>46.919431279620852</v>
      </c>
      <c r="N35" s="58">
        <v>73.333333333333329</v>
      </c>
    </row>
    <row r="36" spans="1:14" ht="20.25" customHeight="1" x14ac:dyDescent="0.25">
      <c r="A36" s="13" t="s">
        <v>497</v>
      </c>
      <c r="B36" s="17" t="s">
        <v>498</v>
      </c>
      <c r="C36" s="17" t="s">
        <v>75</v>
      </c>
      <c r="D36" s="17" t="s">
        <v>136</v>
      </c>
      <c r="E36" s="17" t="s">
        <v>164</v>
      </c>
      <c r="F36" s="85">
        <v>33.3125</v>
      </c>
      <c r="G36" s="28">
        <v>20.135746606334841</v>
      </c>
      <c r="H36" s="28">
        <v>43.918918918918919</v>
      </c>
      <c r="I36" s="28">
        <v>52</v>
      </c>
      <c r="J36" s="28">
        <v>17.441860465116278</v>
      </c>
      <c r="K36" s="28">
        <v>36.71641791044776</v>
      </c>
      <c r="L36" s="28">
        <v>41.95804195804196</v>
      </c>
      <c r="M36" s="28">
        <v>38.388625592417064</v>
      </c>
      <c r="N36" s="28">
        <v>15</v>
      </c>
    </row>
    <row r="37" spans="1:14" ht="20.25" customHeight="1" x14ac:dyDescent="0.25">
      <c r="A37" s="13" t="s">
        <v>499</v>
      </c>
      <c r="B37" s="23" t="s">
        <v>483</v>
      </c>
      <c r="C37" s="17" t="s">
        <v>75</v>
      </c>
      <c r="D37" s="17" t="s">
        <v>136</v>
      </c>
      <c r="E37" s="17" t="s">
        <v>164</v>
      </c>
      <c r="F37" s="86">
        <v>17.125</v>
      </c>
      <c r="G37" s="58">
        <v>9.502262443438914</v>
      </c>
      <c r="H37" s="58">
        <v>19.594594594594593</v>
      </c>
      <c r="I37" s="58">
        <v>33.142857142857139</v>
      </c>
      <c r="J37" s="58">
        <v>9.3023255813953494</v>
      </c>
      <c r="K37" s="58">
        <v>14.626865671641792</v>
      </c>
      <c r="L37" s="58">
        <v>28.671328671328673</v>
      </c>
      <c r="M37" s="58">
        <v>20.379146919431278</v>
      </c>
      <c r="N37" s="58">
        <v>6.666666666666667</v>
      </c>
    </row>
    <row r="38" spans="1:14" ht="20.25" customHeight="1" x14ac:dyDescent="0.25">
      <c r="A38" s="13" t="s">
        <v>500</v>
      </c>
      <c r="B38" s="23" t="s">
        <v>485</v>
      </c>
      <c r="C38" s="17" t="s">
        <v>75</v>
      </c>
      <c r="D38" s="17" t="s">
        <v>136</v>
      </c>
      <c r="E38" s="17" t="s">
        <v>164</v>
      </c>
      <c r="F38" s="86">
        <v>16.1875</v>
      </c>
      <c r="G38" s="58">
        <v>10.633484162895927</v>
      </c>
      <c r="H38" s="58">
        <v>24.324324324324326</v>
      </c>
      <c r="I38" s="58">
        <v>18.857142857142858</v>
      </c>
      <c r="J38" s="58">
        <v>8.1395348837209305</v>
      </c>
      <c r="K38" s="58">
        <v>22.089552238805972</v>
      </c>
      <c r="L38" s="58">
        <v>13.286713286713287</v>
      </c>
      <c r="M38" s="58">
        <v>18.009478672985782</v>
      </c>
      <c r="N38" s="58">
        <v>8.3333333333333321</v>
      </c>
    </row>
    <row r="39" spans="1:14" ht="20.25" customHeight="1" x14ac:dyDescent="0.25">
      <c r="A39" s="13" t="s">
        <v>501</v>
      </c>
      <c r="B39" s="23" t="s">
        <v>487</v>
      </c>
      <c r="C39" s="17" t="s">
        <v>75</v>
      </c>
      <c r="D39" s="17" t="s">
        <v>136</v>
      </c>
      <c r="E39" s="17" t="s">
        <v>164</v>
      </c>
      <c r="F39" s="86">
        <v>3.1875</v>
      </c>
      <c r="G39" s="58">
        <v>3.6199095022624439</v>
      </c>
      <c r="H39" s="58">
        <v>4.0540540540540544</v>
      </c>
      <c r="I39" s="58">
        <v>6.8571428571428577</v>
      </c>
      <c r="J39" s="58">
        <v>1.1627906976744187</v>
      </c>
      <c r="K39" s="58">
        <v>2.9850746268656714</v>
      </c>
      <c r="L39" s="58">
        <v>1.3986013986013985</v>
      </c>
      <c r="M39" s="58">
        <v>1.8957345971563981</v>
      </c>
      <c r="N39" s="58">
        <v>0</v>
      </c>
    </row>
    <row r="40" spans="1:14" ht="20.25" customHeight="1" x14ac:dyDescent="0.25">
      <c r="A40" s="13" t="s">
        <v>502</v>
      </c>
      <c r="B40" s="23" t="s">
        <v>489</v>
      </c>
      <c r="C40" s="17" t="s">
        <v>75</v>
      </c>
      <c r="D40" s="17" t="s">
        <v>136</v>
      </c>
      <c r="E40" s="17" t="s">
        <v>164</v>
      </c>
      <c r="F40" s="86">
        <v>1.375</v>
      </c>
      <c r="G40" s="58">
        <v>1.5837104072398189</v>
      </c>
      <c r="H40" s="58">
        <v>1.3513513513513513</v>
      </c>
      <c r="I40" s="58">
        <v>3.4285714285714288</v>
      </c>
      <c r="J40" s="58">
        <v>0</v>
      </c>
      <c r="K40" s="58">
        <v>1.1940298507462688</v>
      </c>
      <c r="L40" s="58">
        <v>0</v>
      </c>
      <c r="M40" s="58">
        <v>0.47393364928909953</v>
      </c>
      <c r="N40" s="58">
        <v>3.3333333333333335</v>
      </c>
    </row>
    <row r="41" spans="1:14" ht="20.25" customHeight="1" x14ac:dyDescent="0.25">
      <c r="A41" s="13" t="s">
        <v>503</v>
      </c>
      <c r="B41" s="23" t="s">
        <v>491</v>
      </c>
      <c r="C41" s="17" t="s">
        <v>75</v>
      </c>
      <c r="D41" s="17" t="s">
        <v>136</v>
      </c>
      <c r="E41" s="17" t="s">
        <v>164</v>
      </c>
      <c r="F41" s="86">
        <v>62.125</v>
      </c>
      <c r="G41" s="58">
        <v>74.660633484162901</v>
      </c>
      <c r="H41" s="58">
        <v>50.675675675675677</v>
      </c>
      <c r="I41" s="58">
        <v>37.714285714285715</v>
      </c>
      <c r="J41" s="58">
        <v>81.395348837209298</v>
      </c>
      <c r="K41" s="58">
        <v>59.104477611940297</v>
      </c>
      <c r="L41" s="58">
        <v>56.643356643356647</v>
      </c>
      <c r="M41" s="58">
        <v>59.241706161137444</v>
      </c>
      <c r="N41" s="58">
        <v>81.666666666666671</v>
      </c>
    </row>
    <row r="42" spans="1:14" ht="20.25" customHeight="1" x14ac:dyDescent="0.25">
      <c r="A42" s="13" t="s">
        <v>504</v>
      </c>
      <c r="B42" s="17" t="s">
        <v>25</v>
      </c>
      <c r="C42" s="17" t="s">
        <v>75</v>
      </c>
      <c r="D42" s="17" t="s">
        <v>136</v>
      </c>
      <c r="E42" s="17" t="s">
        <v>164</v>
      </c>
      <c r="F42" s="85">
        <v>25.75</v>
      </c>
      <c r="G42" s="28">
        <v>16.742081447963798</v>
      </c>
      <c r="H42" s="28">
        <v>27.702702702702702</v>
      </c>
      <c r="I42" s="28">
        <v>45.142857142857139</v>
      </c>
      <c r="J42" s="28">
        <v>12.790697674418606</v>
      </c>
      <c r="K42" s="28">
        <v>26.268656716417908</v>
      </c>
      <c r="L42" s="28">
        <v>32.867132867132867</v>
      </c>
      <c r="M42" s="28">
        <v>30.805687203791472</v>
      </c>
      <c r="N42" s="28">
        <v>11.666666666666666</v>
      </c>
    </row>
    <row r="43" spans="1:14" ht="20.25" customHeight="1" x14ac:dyDescent="0.25">
      <c r="A43" s="13" t="s">
        <v>505</v>
      </c>
      <c r="B43" s="23" t="s">
        <v>483</v>
      </c>
      <c r="C43" s="17" t="s">
        <v>75</v>
      </c>
      <c r="D43" s="17" t="s">
        <v>136</v>
      </c>
      <c r="E43" s="17" t="s">
        <v>164</v>
      </c>
      <c r="F43" s="86">
        <v>13.0625</v>
      </c>
      <c r="G43" s="58">
        <v>9.2760180995475121</v>
      </c>
      <c r="H43" s="58">
        <v>10.810810810810811</v>
      </c>
      <c r="I43" s="58">
        <v>27.428571428571431</v>
      </c>
      <c r="J43" s="58">
        <v>4.6511627906976747</v>
      </c>
      <c r="K43" s="58">
        <v>11.343283582089553</v>
      </c>
      <c r="L43" s="58">
        <v>21.678321678321677</v>
      </c>
      <c r="M43" s="58">
        <v>13.270142180094787</v>
      </c>
      <c r="N43" s="58">
        <v>5</v>
      </c>
    </row>
    <row r="44" spans="1:14" ht="20.25" customHeight="1" x14ac:dyDescent="0.25">
      <c r="A44" s="13" t="s">
        <v>506</v>
      </c>
      <c r="B44" s="23" t="s">
        <v>485</v>
      </c>
      <c r="C44" s="17" t="s">
        <v>75</v>
      </c>
      <c r="D44" s="17" t="s">
        <v>136</v>
      </c>
      <c r="E44" s="17" t="s">
        <v>164</v>
      </c>
      <c r="F44" s="86">
        <v>12.687499999999998</v>
      </c>
      <c r="G44" s="58">
        <v>7.4660633484162897</v>
      </c>
      <c r="H44" s="58">
        <v>16.891891891891891</v>
      </c>
      <c r="I44" s="58">
        <v>17.714285714285712</v>
      </c>
      <c r="J44" s="58">
        <v>8.1395348837209305</v>
      </c>
      <c r="K44" s="58">
        <v>14.925373134328357</v>
      </c>
      <c r="L44" s="58">
        <v>11.188811188811188</v>
      </c>
      <c r="M44" s="58">
        <v>17.535545023696685</v>
      </c>
      <c r="N44" s="58">
        <v>6.666666666666667</v>
      </c>
    </row>
    <row r="45" spans="1:14" ht="20.25" customHeight="1" x14ac:dyDescent="0.25">
      <c r="A45" s="13" t="s">
        <v>507</v>
      </c>
      <c r="B45" s="23" t="s">
        <v>487</v>
      </c>
      <c r="C45" s="17" t="s">
        <v>75</v>
      </c>
      <c r="D45" s="17" t="s">
        <v>136</v>
      </c>
      <c r="E45" s="17" t="s">
        <v>164</v>
      </c>
      <c r="F45" s="86">
        <v>2.4375</v>
      </c>
      <c r="G45" s="58">
        <v>1.1312217194570136</v>
      </c>
      <c r="H45" s="58">
        <v>3.3783783783783785</v>
      </c>
      <c r="I45" s="58">
        <v>6.8571428571428577</v>
      </c>
      <c r="J45" s="58">
        <v>0</v>
      </c>
      <c r="K45" s="58">
        <v>4.1791044776119408</v>
      </c>
      <c r="L45" s="58">
        <v>0</v>
      </c>
      <c r="M45" s="58">
        <v>1.4218009478672986</v>
      </c>
      <c r="N45" s="58">
        <v>0</v>
      </c>
    </row>
    <row r="46" spans="1:14" ht="20.25" customHeight="1" x14ac:dyDescent="0.25">
      <c r="A46" s="13" t="s">
        <v>508</v>
      </c>
      <c r="B46" s="23" t="s">
        <v>489</v>
      </c>
      <c r="C46" s="17" t="s">
        <v>75</v>
      </c>
      <c r="D46" s="17" t="s">
        <v>136</v>
      </c>
      <c r="E46" s="17" t="s">
        <v>164</v>
      </c>
      <c r="F46" s="86">
        <v>0.5</v>
      </c>
      <c r="G46" s="58">
        <v>0.67873303167420818</v>
      </c>
      <c r="H46" s="58">
        <v>0.67567567567567566</v>
      </c>
      <c r="I46" s="58">
        <v>0</v>
      </c>
      <c r="J46" s="58">
        <v>0</v>
      </c>
      <c r="K46" s="58">
        <v>1.1940298507462688</v>
      </c>
      <c r="L46" s="58">
        <v>0</v>
      </c>
      <c r="M46" s="58">
        <v>0</v>
      </c>
      <c r="N46" s="58">
        <v>0</v>
      </c>
    </row>
    <row r="47" spans="1:14" ht="20.25" customHeight="1" x14ac:dyDescent="0.25">
      <c r="A47" s="13" t="s">
        <v>509</v>
      </c>
      <c r="B47" s="23" t="s">
        <v>491</v>
      </c>
      <c r="C47" s="17" t="s">
        <v>75</v>
      </c>
      <c r="D47" s="17" t="s">
        <v>136</v>
      </c>
      <c r="E47" s="17" t="s">
        <v>164</v>
      </c>
      <c r="F47" s="86">
        <v>71.3125</v>
      </c>
      <c r="G47" s="58">
        <v>81.447963800904972</v>
      </c>
      <c r="H47" s="58">
        <v>68.243243243243242</v>
      </c>
      <c r="I47" s="58">
        <v>48</v>
      </c>
      <c r="J47" s="58">
        <v>87.20930232558139</v>
      </c>
      <c r="K47" s="58">
        <v>68.358208955223873</v>
      </c>
      <c r="L47" s="58">
        <v>67.132867132867133</v>
      </c>
      <c r="M47" s="58">
        <v>67.772511848341239</v>
      </c>
      <c r="N47" s="58">
        <v>88.333333333333329</v>
      </c>
    </row>
    <row r="48" spans="1:14" ht="20.25" customHeight="1" x14ac:dyDescent="0.25">
      <c r="A48" s="13" t="s">
        <v>510</v>
      </c>
      <c r="B48" s="17" t="s">
        <v>511</v>
      </c>
      <c r="C48" s="17" t="s">
        <v>75</v>
      </c>
      <c r="D48" s="17" t="s">
        <v>136</v>
      </c>
      <c r="E48" s="17" t="s">
        <v>164</v>
      </c>
      <c r="F48" s="85">
        <v>36.375</v>
      </c>
      <c r="G48" s="28">
        <v>24.434389140271492</v>
      </c>
      <c r="H48" s="28">
        <v>35.810810810810814</v>
      </c>
      <c r="I48" s="28">
        <v>61.714285714285708</v>
      </c>
      <c r="J48" s="28">
        <v>19.767441860465116</v>
      </c>
      <c r="K48" s="28">
        <v>39.104477611940297</v>
      </c>
      <c r="L48" s="28">
        <v>46.853146853146853</v>
      </c>
      <c r="M48" s="28">
        <v>40.758293838862556</v>
      </c>
      <c r="N48" s="28">
        <v>20</v>
      </c>
    </row>
    <row r="49" spans="1:14" ht="20.25" customHeight="1" x14ac:dyDescent="0.25">
      <c r="A49" s="13" t="s">
        <v>512</v>
      </c>
      <c r="B49" s="23" t="s">
        <v>483</v>
      </c>
      <c r="C49" s="17" t="s">
        <v>75</v>
      </c>
      <c r="D49" s="17" t="s">
        <v>136</v>
      </c>
      <c r="E49" s="17" t="s">
        <v>164</v>
      </c>
      <c r="F49" s="86">
        <v>18.9375</v>
      </c>
      <c r="G49" s="58">
        <v>12.217194570135746</v>
      </c>
      <c r="H49" s="58">
        <v>11.486486486486488</v>
      </c>
      <c r="I49" s="58">
        <v>36.571428571428569</v>
      </c>
      <c r="J49" s="58">
        <v>9.3023255813953494</v>
      </c>
      <c r="K49" s="58">
        <v>20.597014925373134</v>
      </c>
      <c r="L49" s="58">
        <v>30.76923076923077</v>
      </c>
      <c r="M49" s="58">
        <v>19.431279620853083</v>
      </c>
      <c r="N49" s="58">
        <v>10</v>
      </c>
    </row>
    <row r="50" spans="1:14" ht="20.25" customHeight="1" x14ac:dyDescent="0.25">
      <c r="A50" s="13" t="s">
        <v>513</v>
      </c>
      <c r="B50" s="23" t="s">
        <v>485</v>
      </c>
      <c r="C50" s="17" t="s">
        <v>75</v>
      </c>
      <c r="D50" s="17" t="s">
        <v>136</v>
      </c>
      <c r="E50" s="17" t="s">
        <v>164</v>
      </c>
      <c r="F50" s="86">
        <v>17.4375</v>
      </c>
      <c r="G50" s="58">
        <v>12.217194570135746</v>
      </c>
      <c r="H50" s="58">
        <v>24.324324324324326</v>
      </c>
      <c r="I50" s="58">
        <v>25.142857142857146</v>
      </c>
      <c r="J50" s="58">
        <v>10.465116279069768</v>
      </c>
      <c r="K50" s="58">
        <v>18.507462686567163</v>
      </c>
      <c r="L50" s="58">
        <v>16.083916083916083</v>
      </c>
      <c r="M50" s="58">
        <v>21.327014218009481</v>
      </c>
      <c r="N50" s="58">
        <v>10</v>
      </c>
    </row>
    <row r="51" spans="1:14" ht="20.25" customHeight="1" x14ac:dyDescent="0.25">
      <c r="A51" s="13" t="s">
        <v>514</v>
      </c>
      <c r="B51" s="23" t="s">
        <v>487</v>
      </c>
      <c r="C51" s="17" t="s">
        <v>75</v>
      </c>
      <c r="D51" s="17" t="s">
        <v>136</v>
      </c>
      <c r="E51" s="17" t="s">
        <v>164</v>
      </c>
      <c r="F51" s="86">
        <v>6.4375</v>
      </c>
      <c r="G51" s="58">
        <v>7.6923076923076925</v>
      </c>
      <c r="H51" s="58">
        <v>4.0540540540540544</v>
      </c>
      <c r="I51" s="58">
        <v>9.1428571428571423</v>
      </c>
      <c r="J51" s="58">
        <v>3.4883720930232558</v>
      </c>
      <c r="K51" s="58">
        <v>6.567164179104477</v>
      </c>
      <c r="L51" s="58">
        <v>4.1958041958041958</v>
      </c>
      <c r="M51" s="58">
        <v>7.5829383886255926</v>
      </c>
      <c r="N51" s="58">
        <v>0</v>
      </c>
    </row>
    <row r="52" spans="1:14" ht="20.25" customHeight="1" x14ac:dyDescent="0.25">
      <c r="A52" s="13" t="s">
        <v>515</v>
      </c>
      <c r="B52" s="23" t="s">
        <v>489</v>
      </c>
      <c r="C52" s="17" t="s">
        <v>75</v>
      </c>
      <c r="D52" s="17" t="s">
        <v>136</v>
      </c>
      <c r="E52" s="17" t="s">
        <v>164</v>
      </c>
      <c r="F52" s="86">
        <v>1.125</v>
      </c>
      <c r="G52" s="58">
        <v>1.5837104072398189</v>
      </c>
      <c r="H52" s="58">
        <v>1.3513513513513513</v>
      </c>
      <c r="I52" s="58">
        <v>2.2857142857142856</v>
      </c>
      <c r="J52" s="58">
        <v>0</v>
      </c>
      <c r="K52" s="58">
        <v>0.89552238805970152</v>
      </c>
      <c r="L52" s="58">
        <v>0</v>
      </c>
      <c r="M52" s="58">
        <v>0.94786729857819907</v>
      </c>
      <c r="N52" s="23">
        <v>0</v>
      </c>
    </row>
    <row r="53" spans="1:14" ht="20.25" customHeight="1" x14ac:dyDescent="0.25">
      <c r="A53" s="13" t="s">
        <v>516</v>
      </c>
      <c r="B53" s="23" t="s">
        <v>491</v>
      </c>
      <c r="C53" s="17" t="s">
        <v>75</v>
      </c>
      <c r="D53" s="17" t="s">
        <v>136</v>
      </c>
      <c r="E53" s="17" t="s">
        <v>164</v>
      </c>
      <c r="F53" s="86">
        <v>56.062500000000007</v>
      </c>
      <c r="G53" s="58">
        <v>66.289592760180994</v>
      </c>
      <c r="H53" s="58">
        <v>58.783783783783782</v>
      </c>
      <c r="I53" s="58">
        <v>26.857142857142858</v>
      </c>
      <c r="J53" s="58">
        <v>76.744186046511629</v>
      </c>
      <c r="K53" s="58">
        <v>53.432835820895519</v>
      </c>
      <c r="L53" s="58">
        <v>48.951048951048953</v>
      </c>
      <c r="M53" s="58">
        <v>50.710900473933648</v>
      </c>
      <c r="N53" s="58">
        <v>80</v>
      </c>
    </row>
    <row r="54" spans="1:14" ht="20.25" customHeight="1" x14ac:dyDescent="0.25">
      <c r="A54" s="13" t="s">
        <v>517</v>
      </c>
      <c r="B54" s="17" t="s">
        <v>6</v>
      </c>
      <c r="C54" s="17" t="s">
        <v>75</v>
      </c>
      <c r="D54" s="17" t="s">
        <v>136</v>
      </c>
      <c r="E54" s="17" t="s">
        <v>164</v>
      </c>
      <c r="F54" s="85">
        <v>30.25</v>
      </c>
      <c r="G54" s="28">
        <v>21.719457013574662</v>
      </c>
      <c r="H54" s="28">
        <v>30.405405405405407</v>
      </c>
      <c r="I54" s="28">
        <v>49.142857142857146</v>
      </c>
      <c r="J54" s="28">
        <v>22.093023255813954</v>
      </c>
      <c r="K54" s="28">
        <v>28.955223880597014</v>
      </c>
      <c r="L54" s="28">
        <v>35.664335664335667</v>
      </c>
      <c r="M54" s="28">
        <v>33.649289099526065</v>
      </c>
      <c r="N54" s="28">
        <v>31.666666666666664</v>
      </c>
    </row>
    <row r="55" spans="1:14" ht="20.25" customHeight="1" x14ac:dyDescent="0.25">
      <c r="A55" s="13" t="s">
        <v>518</v>
      </c>
      <c r="B55" s="23" t="s">
        <v>483</v>
      </c>
      <c r="C55" s="17" t="s">
        <v>75</v>
      </c>
      <c r="D55" s="17" t="s">
        <v>136</v>
      </c>
      <c r="E55" s="17" t="s">
        <v>164</v>
      </c>
      <c r="F55" s="86">
        <v>13.1875</v>
      </c>
      <c r="G55" s="58">
        <v>8.5972850678733028</v>
      </c>
      <c r="H55" s="58">
        <v>9.4594594594594597</v>
      </c>
      <c r="I55" s="58">
        <v>29.714285714285715</v>
      </c>
      <c r="J55" s="58">
        <v>10.465116279069768</v>
      </c>
      <c r="K55" s="58">
        <v>9.2537313432835813</v>
      </c>
      <c r="L55" s="58">
        <v>18.181818181818183</v>
      </c>
      <c r="M55" s="58">
        <v>15.639810426540285</v>
      </c>
      <c r="N55" s="58">
        <v>13.333333333333334</v>
      </c>
    </row>
    <row r="56" spans="1:14" ht="20.25" customHeight="1" x14ac:dyDescent="0.25">
      <c r="A56" s="13" t="s">
        <v>519</v>
      </c>
      <c r="B56" s="23" t="s">
        <v>485</v>
      </c>
      <c r="C56" s="17" t="s">
        <v>75</v>
      </c>
      <c r="D56" s="17" t="s">
        <v>136</v>
      </c>
      <c r="E56" s="17" t="s">
        <v>164</v>
      </c>
      <c r="F56" s="86">
        <v>17.0625</v>
      </c>
      <c r="G56" s="58">
        <v>13.122171945701359</v>
      </c>
      <c r="H56" s="58">
        <v>20.945945945945947</v>
      </c>
      <c r="I56" s="58">
        <v>19.428571428571427</v>
      </c>
      <c r="J56" s="58">
        <v>11.627906976744185</v>
      </c>
      <c r="K56" s="58">
        <v>19.701492537313435</v>
      </c>
      <c r="L56" s="58">
        <v>17.482517482517483</v>
      </c>
      <c r="M56" s="58">
        <v>18.009478672985782</v>
      </c>
      <c r="N56" s="58">
        <v>18.333333333333332</v>
      </c>
    </row>
    <row r="57" spans="1:14" ht="20.25" customHeight="1" x14ac:dyDescent="0.25">
      <c r="A57" s="13" t="s">
        <v>520</v>
      </c>
      <c r="B57" s="23" t="s">
        <v>487</v>
      </c>
      <c r="C57" s="17" t="s">
        <v>75</v>
      </c>
      <c r="D57" s="17" t="s">
        <v>136</v>
      </c>
      <c r="E57" s="17" t="s">
        <v>164</v>
      </c>
      <c r="F57" s="86">
        <v>18.1875</v>
      </c>
      <c r="G57" s="58">
        <v>15.384615384615385</v>
      </c>
      <c r="H57" s="58">
        <v>14.864864864864865</v>
      </c>
      <c r="I57" s="58">
        <v>18.857142857142858</v>
      </c>
      <c r="J57" s="58">
        <v>10.465116279069768</v>
      </c>
      <c r="K57" s="58">
        <v>21.492537313432834</v>
      </c>
      <c r="L57" s="58">
        <v>11.888111888111888</v>
      </c>
      <c r="M57" s="58">
        <v>23.696682464454977</v>
      </c>
      <c r="N57" s="58">
        <v>33.333333333333329</v>
      </c>
    </row>
    <row r="58" spans="1:14" ht="20.25" customHeight="1" x14ac:dyDescent="0.25">
      <c r="A58" s="13" t="s">
        <v>521</v>
      </c>
      <c r="B58" s="23" t="s">
        <v>489</v>
      </c>
      <c r="C58" s="17" t="s">
        <v>75</v>
      </c>
      <c r="D58" s="17" t="s">
        <v>136</v>
      </c>
      <c r="E58" s="17" t="s">
        <v>164</v>
      </c>
      <c r="F58" s="86">
        <v>3.8125</v>
      </c>
      <c r="G58" s="58">
        <v>4.9773755656108598</v>
      </c>
      <c r="H58" s="58">
        <v>1.3513513513513513</v>
      </c>
      <c r="I58" s="58">
        <v>4</v>
      </c>
      <c r="J58" s="58">
        <v>5.8139534883720927</v>
      </c>
      <c r="K58" s="58">
        <v>3.5820895522388061</v>
      </c>
      <c r="L58" s="58">
        <v>2.0979020979020979</v>
      </c>
      <c r="M58" s="58">
        <v>3.7914691943127963</v>
      </c>
      <c r="N58" s="58">
        <v>3.3333333333333335</v>
      </c>
    </row>
    <row r="59" spans="1:14" ht="20.25" customHeight="1" x14ac:dyDescent="0.25">
      <c r="A59" s="13" t="s">
        <v>522</v>
      </c>
      <c r="B59" s="23" t="s">
        <v>491</v>
      </c>
      <c r="C59" s="17" t="s">
        <v>75</v>
      </c>
      <c r="D59" s="17" t="s">
        <v>136</v>
      </c>
      <c r="E59" s="17" t="s">
        <v>164</v>
      </c>
      <c r="F59" s="86">
        <v>47.75</v>
      </c>
      <c r="G59" s="58">
        <v>57.918552036199102</v>
      </c>
      <c r="H59" s="58">
        <v>53.378378378378379</v>
      </c>
      <c r="I59" s="58">
        <v>28.000000000000004</v>
      </c>
      <c r="J59" s="58">
        <v>61.627906976744185</v>
      </c>
      <c r="K59" s="58">
        <v>45.970149253731343</v>
      </c>
      <c r="L59" s="58">
        <v>50.349650349650354</v>
      </c>
      <c r="M59" s="58">
        <v>38.862559241706165</v>
      </c>
      <c r="N59" s="58">
        <v>31.666666666666664</v>
      </c>
    </row>
    <row r="60" spans="1:14" ht="20.25" customHeight="1" x14ac:dyDescent="0.25">
      <c r="A60" s="63" t="s">
        <v>523</v>
      </c>
      <c r="B60" s="75" t="s">
        <v>524</v>
      </c>
      <c r="C60" s="17" t="s">
        <v>75</v>
      </c>
      <c r="D60" s="17" t="s">
        <v>136</v>
      </c>
      <c r="E60" s="17" t="s">
        <v>164</v>
      </c>
      <c r="F60" s="85">
        <v>30.9375</v>
      </c>
      <c r="G60" s="28">
        <v>21.040723981900452</v>
      </c>
      <c r="H60" s="28">
        <v>29.72972972972973</v>
      </c>
      <c r="I60" s="28">
        <v>50.857142857142854</v>
      </c>
      <c r="J60" s="28">
        <v>16.279069767441861</v>
      </c>
      <c r="K60" s="28">
        <v>32.238805970149251</v>
      </c>
      <c r="L60" s="28">
        <v>34.265734265734267</v>
      </c>
      <c r="M60" s="28">
        <v>41.706161137440759</v>
      </c>
      <c r="N60" s="28">
        <v>16.666666666666664</v>
      </c>
    </row>
    <row r="61" spans="1:14" ht="20.25" customHeight="1" x14ac:dyDescent="0.25">
      <c r="A61" s="63" t="s">
        <v>525</v>
      </c>
      <c r="B61" s="23" t="s">
        <v>483</v>
      </c>
      <c r="C61" s="17" t="s">
        <v>75</v>
      </c>
      <c r="D61" s="17" t="s">
        <v>136</v>
      </c>
      <c r="E61" s="17" t="s">
        <v>164</v>
      </c>
      <c r="F61" s="86">
        <v>14.8125</v>
      </c>
      <c r="G61" s="58">
        <v>10.859728506787331</v>
      </c>
      <c r="H61" s="58">
        <v>11.486486486486488</v>
      </c>
      <c r="I61" s="58">
        <v>31.428571428571427</v>
      </c>
      <c r="J61" s="58">
        <v>5.8139534883720927</v>
      </c>
      <c r="K61" s="58">
        <v>12.238805970149254</v>
      </c>
      <c r="L61" s="58">
        <v>18.88111888111888</v>
      </c>
      <c r="M61" s="58">
        <v>17.535545023696685</v>
      </c>
      <c r="N61" s="58">
        <v>11.666666666666666</v>
      </c>
    </row>
    <row r="62" spans="1:14" ht="20.25" customHeight="1" x14ac:dyDescent="0.25">
      <c r="A62" s="63" t="s">
        <v>526</v>
      </c>
      <c r="B62" s="23" t="s">
        <v>485</v>
      </c>
      <c r="C62" s="17" t="s">
        <v>75</v>
      </c>
      <c r="D62" s="17" t="s">
        <v>136</v>
      </c>
      <c r="E62" s="17" t="s">
        <v>164</v>
      </c>
      <c r="F62" s="86">
        <v>16.125</v>
      </c>
      <c r="G62" s="58">
        <v>10.180995475113122</v>
      </c>
      <c r="H62" s="58">
        <v>18.243243243243242</v>
      </c>
      <c r="I62" s="58">
        <v>19.428571428571427</v>
      </c>
      <c r="J62" s="58">
        <v>10.465116279069768</v>
      </c>
      <c r="K62" s="58">
        <v>20</v>
      </c>
      <c r="L62" s="58">
        <v>15.384615384615385</v>
      </c>
      <c r="M62" s="58">
        <v>24.170616113744074</v>
      </c>
      <c r="N62" s="58">
        <v>5</v>
      </c>
    </row>
    <row r="63" spans="1:14" ht="20.25" customHeight="1" x14ac:dyDescent="0.25">
      <c r="A63" s="63" t="s">
        <v>527</v>
      </c>
      <c r="B63" s="23" t="s">
        <v>487</v>
      </c>
      <c r="C63" s="17" t="s">
        <v>75</v>
      </c>
      <c r="D63" s="17" t="s">
        <v>136</v>
      </c>
      <c r="E63" s="17" t="s">
        <v>164</v>
      </c>
      <c r="F63" s="86">
        <v>6.3125</v>
      </c>
      <c r="G63" s="58">
        <v>3.6199095022624439</v>
      </c>
      <c r="H63" s="58">
        <v>4.0540540540540544</v>
      </c>
      <c r="I63" s="58">
        <v>8</v>
      </c>
      <c r="J63" s="58">
        <v>2.3255813953488373</v>
      </c>
      <c r="K63" s="58">
        <v>9.5522388059701502</v>
      </c>
      <c r="L63" s="58">
        <v>6.2937062937062942</v>
      </c>
      <c r="M63" s="58">
        <v>9.9526066350710902</v>
      </c>
      <c r="N63" s="58">
        <v>1.6666666666666667</v>
      </c>
    </row>
    <row r="64" spans="1:14" ht="20.25" customHeight="1" x14ac:dyDescent="0.25">
      <c r="A64" s="63" t="s">
        <v>528</v>
      </c>
      <c r="B64" s="23" t="s">
        <v>489</v>
      </c>
      <c r="C64" s="17" t="s">
        <v>75</v>
      </c>
      <c r="D64" s="17" t="s">
        <v>136</v>
      </c>
      <c r="E64" s="17" t="s">
        <v>164</v>
      </c>
      <c r="F64" s="86">
        <v>1.1875</v>
      </c>
      <c r="G64" s="58">
        <v>1.3574660633484164</v>
      </c>
      <c r="H64" s="58">
        <v>1.3513513513513513</v>
      </c>
      <c r="I64" s="58">
        <v>0.5714285714285714</v>
      </c>
      <c r="J64" s="58">
        <v>0</v>
      </c>
      <c r="K64" s="58">
        <v>2.0895522388059704</v>
      </c>
      <c r="L64" s="58">
        <v>1.3986013986013985</v>
      </c>
      <c r="M64" s="58">
        <v>0.47393364928909953</v>
      </c>
      <c r="N64" s="58">
        <v>0</v>
      </c>
    </row>
    <row r="65" spans="1:14" ht="20.25" customHeight="1" x14ac:dyDescent="0.25">
      <c r="A65" s="63" t="s">
        <v>529</v>
      </c>
      <c r="B65" s="23" t="s">
        <v>491</v>
      </c>
      <c r="C65" s="17" t="s">
        <v>75</v>
      </c>
      <c r="D65" s="17" t="s">
        <v>136</v>
      </c>
      <c r="E65" s="17" t="s">
        <v>164</v>
      </c>
      <c r="F65" s="86">
        <v>61.5625</v>
      </c>
      <c r="G65" s="58">
        <v>73.981900452488688</v>
      </c>
      <c r="H65" s="58">
        <v>64.86486486486487</v>
      </c>
      <c r="I65" s="58">
        <v>40.571428571428569</v>
      </c>
      <c r="J65" s="58">
        <v>81.395348837209298</v>
      </c>
      <c r="K65" s="58">
        <v>56.119402985074629</v>
      </c>
      <c r="L65" s="58">
        <v>58.04195804195804</v>
      </c>
      <c r="M65" s="58">
        <v>47.867298578199055</v>
      </c>
      <c r="N65" s="58">
        <v>81.666666666666671</v>
      </c>
    </row>
    <row r="66" spans="1:14" ht="20.25" customHeight="1" x14ac:dyDescent="0.25">
      <c r="A66" s="63" t="s">
        <v>530</v>
      </c>
      <c r="B66" s="75" t="s">
        <v>531</v>
      </c>
      <c r="C66" s="17" t="s">
        <v>75</v>
      </c>
      <c r="D66" s="17" t="s">
        <v>136</v>
      </c>
      <c r="E66" s="17" t="s">
        <v>164</v>
      </c>
      <c r="F66" s="85">
        <v>26.25</v>
      </c>
      <c r="G66" s="28">
        <v>17.420814479638008</v>
      </c>
      <c r="H66" s="28">
        <v>26.351351351351347</v>
      </c>
      <c r="I66" s="28">
        <v>51.428571428571423</v>
      </c>
      <c r="J66" s="28">
        <v>12.790697674418606</v>
      </c>
      <c r="K66" s="28">
        <v>25.671641791044774</v>
      </c>
      <c r="L66" s="28">
        <v>30.76923076923077</v>
      </c>
      <c r="M66" s="28">
        <v>32.227488151658768</v>
      </c>
      <c r="N66" s="28">
        <v>8.3333333333333321</v>
      </c>
    </row>
    <row r="67" spans="1:14" ht="20.25" customHeight="1" x14ac:dyDescent="0.25">
      <c r="A67" s="63" t="s">
        <v>532</v>
      </c>
      <c r="B67" s="23" t="s">
        <v>483</v>
      </c>
      <c r="C67" s="17" t="s">
        <v>75</v>
      </c>
      <c r="D67" s="17" t="s">
        <v>136</v>
      </c>
      <c r="E67" s="17" t="s">
        <v>164</v>
      </c>
      <c r="F67" s="86">
        <v>14.5625</v>
      </c>
      <c r="G67" s="58">
        <v>9.9547511312217196</v>
      </c>
      <c r="H67" s="58">
        <v>9.4594594594594597</v>
      </c>
      <c r="I67" s="58">
        <v>36</v>
      </c>
      <c r="J67" s="58">
        <v>4.6511627906976747</v>
      </c>
      <c r="K67" s="58">
        <v>11.641791044776118</v>
      </c>
      <c r="L67" s="58">
        <v>21.678321678321677</v>
      </c>
      <c r="M67" s="58">
        <v>17.061611374407583</v>
      </c>
      <c r="N67" s="58">
        <v>3.3333333333333335</v>
      </c>
    </row>
    <row r="68" spans="1:14" ht="20.25" customHeight="1" x14ac:dyDescent="0.25">
      <c r="A68" s="63" t="s">
        <v>533</v>
      </c>
      <c r="B68" s="23" t="s">
        <v>485</v>
      </c>
      <c r="C68" s="17" t="s">
        <v>75</v>
      </c>
      <c r="D68" s="17" t="s">
        <v>136</v>
      </c>
      <c r="E68" s="17" t="s">
        <v>164</v>
      </c>
      <c r="F68" s="86">
        <v>11.6875</v>
      </c>
      <c r="G68" s="58">
        <v>7.4660633484162897</v>
      </c>
      <c r="H68" s="58">
        <v>16.891891891891891</v>
      </c>
      <c r="I68" s="58">
        <v>15.428571428571427</v>
      </c>
      <c r="J68" s="58">
        <v>8.1395348837209305</v>
      </c>
      <c r="K68" s="58">
        <v>14.029850746268657</v>
      </c>
      <c r="L68" s="58">
        <v>9.0909090909090917</v>
      </c>
      <c r="M68" s="58">
        <v>15.165876777251185</v>
      </c>
      <c r="N68" s="58">
        <v>5</v>
      </c>
    </row>
    <row r="69" spans="1:14" ht="20.25" customHeight="1" x14ac:dyDescent="0.25">
      <c r="A69" s="63" t="s">
        <v>534</v>
      </c>
      <c r="B69" s="23" t="s">
        <v>487</v>
      </c>
      <c r="C69" s="17" t="s">
        <v>75</v>
      </c>
      <c r="D69" s="17" t="s">
        <v>136</v>
      </c>
      <c r="E69" s="17" t="s">
        <v>164</v>
      </c>
      <c r="F69" s="86">
        <v>2.0625</v>
      </c>
      <c r="G69" s="58">
        <v>0.67873303167420818</v>
      </c>
      <c r="H69" s="58">
        <v>2.0270270270270272</v>
      </c>
      <c r="I69" s="58">
        <v>5.7142857142857144</v>
      </c>
      <c r="J69" s="58">
        <v>0</v>
      </c>
      <c r="K69" s="58">
        <v>3.5820895522388061</v>
      </c>
      <c r="L69" s="58">
        <v>2.0979020979020979</v>
      </c>
      <c r="M69" s="58">
        <v>0.94786729857819907</v>
      </c>
      <c r="N69" s="58">
        <v>0</v>
      </c>
    </row>
    <row r="70" spans="1:14" ht="20.25" customHeight="1" x14ac:dyDescent="0.25">
      <c r="A70" s="63" t="s">
        <v>535</v>
      </c>
      <c r="B70" s="23" t="s">
        <v>489</v>
      </c>
      <c r="C70" s="17" t="s">
        <v>75</v>
      </c>
      <c r="D70" s="17" t="s">
        <v>136</v>
      </c>
      <c r="E70" s="17" t="s">
        <v>164</v>
      </c>
      <c r="F70" s="86">
        <v>0.75</v>
      </c>
      <c r="G70" s="58">
        <v>1.3574660633484164</v>
      </c>
      <c r="H70" s="58">
        <v>1.3513513513513513</v>
      </c>
      <c r="I70" s="58">
        <v>0.5714285714285714</v>
      </c>
      <c r="J70" s="58">
        <v>0</v>
      </c>
      <c r="K70" s="58">
        <v>0.89552238805970152</v>
      </c>
      <c r="L70" s="58">
        <v>0</v>
      </c>
      <c r="M70" s="58">
        <v>0</v>
      </c>
      <c r="N70" s="58">
        <v>0</v>
      </c>
    </row>
    <row r="71" spans="1:14" ht="20.25" customHeight="1" x14ac:dyDescent="0.25">
      <c r="A71" s="63" t="s">
        <v>536</v>
      </c>
      <c r="B71" s="23" t="s">
        <v>491</v>
      </c>
      <c r="C71" s="17" t="s">
        <v>75</v>
      </c>
      <c r="D71" s="17" t="s">
        <v>136</v>
      </c>
      <c r="E71" s="17" t="s">
        <v>164</v>
      </c>
      <c r="F71" s="86">
        <v>70.9375</v>
      </c>
      <c r="G71" s="58">
        <v>80.542986425339365</v>
      </c>
      <c r="H71" s="58">
        <v>70.270270270270274</v>
      </c>
      <c r="I71" s="58">
        <v>42.285714285714285</v>
      </c>
      <c r="J71" s="58">
        <v>87.20930232558139</v>
      </c>
      <c r="K71" s="58">
        <v>69.850746268656721</v>
      </c>
      <c r="L71" s="58">
        <v>67.132867132867133</v>
      </c>
      <c r="M71" s="58">
        <v>66.824644549763036</v>
      </c>
      <c r="N71" s="58">
        <v>91.666666666666657</v>
      </c>
    </row>
    <row r="72" spans="1:14" ht="81" customHeight="1" x14ac:dyDescent="0.25">
      <c r="A72" s="13" t="s">
        <v>537</v>
      </c>
      <c r="B72" s="17" t="s">
        <v>538</v>
      </c>
      <c r="C72" s="17" t="s">
        <v>163</v>
      </c>
      <c r="D72" s="17" t="s">
        <v>539</v>
      </c>
      <c r="E72" s="17" t="s">
        <v>164</v>
      </c>
      <c r="F72" s="80" t="s">
        <v>445</v>
      </c>
      <c r="G72" s="17" t="s">
        <v>445</v>
      </c>
      <c r="H72" s="17" t="s">
        <v>445</v>
      </c>
      <c r="I72" s="17" t="s">
        <v>445</v>
      </c>
      <c r="J72" s="17" t="s">
        <v>445</v>
      </c>
      <c r="K72" s="17" t="s">
        <v>445</v>
      </c>
      <c r="L72" s="17" t="s">
        <v>445</v>
      </c>
      <c r="M72" s="17" t="s">
        <v>445</v>
      </c>
      <c r="N72" s="17" t="s">
        <v>445</v>
      </c>
    </row>
    <row r="73" spans="1:14" ht="20.25" x14ac:dyDescent="0.25">
      <c r="A73" s="13" t="s">
        <v>540</v>
      </c>
      <c r="B73" s="23" t="s">
        <v>541</v>
      </c>
      <c r="C73" s="17" t="s">
        <v>163</v>
      </c>
      <c r="D73" s="17" t="s">
        <v>136</v>
      </c>
      <c r="E73" s="17" t="s">
        <v>164</v>
      </c>
      <c r="F73" s="86">
        <v>21.454219030520647</v>
      </c>
      <c r="G73" s="58">
        <v>23.076923076923077</v>
      </c>
      <c r="H73" s="58">
        <v>20.952380952380953</v>
      </c>
      <c r="I73" s="58">
        <v>40</v>
      </c>
      <c r="J73" s="58">
        <v>27.941176470588236</v>
      </c>
      <c r="K73" s="58">
        <v>14.285714285714285</v>
      </c>
      <c r="L73" s="58">
        <v>16.161616161616163</v>
      </c>
      <c r="M73" s="58">
        <v>15.503875968992247</v>
      </c>
      <c r="N73" s="58">
        <v>16.666666666666664</v>
      </c>
    </row>
    <row r="74" spans="1:14" ht="20.25" x14ac:dyDescent="0.25">
      <c r="A74" s="13" t="s">
        <v>542</v>
      </c>
      <c r="B74" s="23" t="s">
        <v>543</v>
      </c>
      <c r="C74" s="17" t="s">
        <v>163</v>
      </c>
      <c r="D74" s="17" t="s">
        <v>136</v>
      </c>
      <c r="E74" s="17" t="s">
        <v>164</v>
      </c>
      <c r="F74" s="86">
        <v>0.27229407760381208</v>
      </c>
      <c r="G74" s="58">
        <v>0.23696682464454977</v>
      </c>
      <c r="H74" s="58">
        <v>0</v>
      </c>
      <c r="I74" s="58">
        <v>0.6578947368421052</v>
      </c>
      <c r="J74" s="58">
        <v>0</v>
      </c>
      <c r="K74" s="58">
        <v>0.32679738562091504</v>
      </c>
      <c r="L74" s="58">
        <v>0</v>
      </c>
      <c r="M74" s="58">
        <v>0.52631578947368418</v>
      </c>
      <c r="N74" s="58">
        <v>0</v>
      </c>
    </row>
    <row r="75" spans="1:14" ht="20.25" x14ac:dyDescent="0.25">
      <c r="A75" s="13" t="s">
        <v>544</v>
      </c>
      <c r="B75" s="23" t="s">
        <v>545</v>
      </c>
      <c r="C75" s="17" t="s">
        <v>163</v>
      </c>
      <c r="D75" s="17" t="s">
        <v>136</v>
      </c>
      <c r="E75" s="17" t="s">
        <v>164</v>
      </c>
      <c r="F75" s="86">
        <v>44.385382059800662</v>
      </c>
      <c r="G75" s="58">
        <v>44.859813084112147</v>
      </c>
      <c r="H75" s="58">
        <v>35.61643835616438</v>
      </c>
      <c r="I75" s="58">
        <v>48.75</v>
      </c>
      <c r="J75" s="58">
        <v>33.333333333333329</v>
      </c>
      <c r="K75" s="58">
        <v>42.763157894736842</v>
      </c>
      <c r="L75" s="58">
        <v>53.383458646616546</v>
      </c>
      <c r="M75" s="58">
        <v>45.833333333333329</v>
      </c>
      <c r="N75" s="58">
        <v>50</v>
      </c>
    </row>
    <row r="76" spans="1:14" ht="20.25" x14ac:dyDescent="0.25">
      <c r="A76" s="13" t="s">
        <v>546</v>
      </c>
      <c r="B76" s="23" t="s">
        <v>547</v>
      </c>
      <c r="C76" s="17" t="s">
        <v>163</v>
      </c>
      <c r="D76" s="17" t="s">
        <v>136</v>
      </c>
      <c r="E76" s="17" t="s">
        <v>164</v>
      </c>
      <c r="F76" s="86">
        <v>31.739707835325365</v>
      </c>
      <c r="G76" s="58">
        <v>33.819951338199509</v>
      </c>
      <c r="H76" s="58">
        <v>24.657534246575342</v>
      </c>
      <c r="I76" s="58">
        <v>45.454545454545453</v>
      </c>
      <c r="J76" s="58">
        <v>14.117647058823529</v>
      </c>
      <c r="K76" s="58">
        <v>28.29581993569132</v>
      </c>
      <c r="L76" s="58">
        <v>36.496350364963504</v>
      </c>
      <c r="M76" s="58">
        <v>27.461139896373055</v>
      </c>
      <c r="N76" s="58">
        <v>43.103448275862064</v>
      </c>
    </row>
    <row r="77" spans="1:14" ht="20.25" x14ac:dyDescent="0.25">
      <c r="A77" s="13" t="s">
        <v>548</v>
      </c>
      <c r="B77" s="23" t="s">
        <v>549</v>
      </c>
      <c r="C77" s="17" t="s">
        <v>163</v>
      </c>
      <c r="D77" s="17" t="s">
        <v>136</v>
      </c>
      <c r="E77" s="17" t="s">
        <v>164</v>
      </c>
      <c r="F77" s="86">
        <v>34.837425348374254</v>
      </c>
      <c r="G77" s="58">
        <v>41.204819277108435</v>
      </c>
      <c r="H77" s="58">
        <v>31.25</v>
      </c>
      <c r="I77" s="58">
        <v>43.030303030303031</v>
      </c>
      <c r="J77" s="58">
        <v>14.117647058823529</v>
      </c>
      <c r="K77" s="58">
        <v>30</v>
      </c>
      <c r="L77" s="58">
        <v>35.036496350364963</v>
      </c>
      <c r="M77" s="58">
        <v>31.088082901554404</v>
      </c>
      <c r="N77" s="58">
        <v>43.103448275862064</v>
      </c>
    </row>
    <row r="78" spans="1:14" ht="20.25" x14ac:dyDescent="0.25">
      <c r="A78" s="13" t="s">
        <v>550</v>
      </c>
      <c r="B78" s="23" t="s">
        <v>551</v>
      </c>
      <c r="C78" s="17" t="s">
        <v>163</v>
      </c>
      <c r="D78" s="17" t="s">
        <v>136</v>
      </c>
      <c r="E78" s="17" t="s">
        <v>164</v>
      </c>
      <c r="F78" s="86">
        <v>40.668896321070235</v>
      </c>
      <c r="G78" s="58">
        <v>42.417061611374407</v>
      </c>
      <c r="H78" s="58">
        <v>27.397260273972602</v>
      </c>
      <c r="I78" s="58">
        <v>51.612903225806448</v>
      </c>
      <c r="J78" s="58">
        <v>28.04878048780488</v>
      </c>
      <c r="K78" s="58">
        <v>39.869281045751634</v>
      </c>
      <c r="L78" s="58">
        <v>50.359712230215827</v>
      </c>
      <c r="M78" s="58">
        <v>34.759358288770052</v>
      </c>
      <c r="N78" s="58">
        <v>50</v>
      </c>
    </row>
    <row r="79" spans="1:14" ht="20.25" x14ac:dyDescent="0.25">
      <c r="A79" s="13" t="s">
        <v>552</v>
      </c>
      <c r="B79" s="23" t="s">
        <v>553</v>
      </c>
      <c r="C79" s="17" t="s">
        <v>163</v>
      </c>
      <c r="D79" s="17" t="s">
        <v>136</v>
      </c>
      <c r="E79" s="17" t="s">
        <v>164</v>
      </c>
      <c r="F79" s="86">
        <v>18.412348401323044</v>
      </c>
      <c r="G79" s="58">
        <v>26.126126126126124</v>
      </c>
      <c r="H79" s="58">
        <v>20.8955223880597</v>
      </c>
      <c r="I79" s="58">
        <v>34.645669291338585</v>
      </c>
      <c r="J79" s="58">
        <v>19.230769230769234</v>
      </c>
      <c r="K79" s="58">
        <v>9.7826086956521738</v>
      </c>
      <c r="L79" s="58">
        <v>8.75</v>
      </c>
      <c r="M79" s="58">
        <v>6.8181818181818175</v>
      </c>
      <c r="N79" s="58">
        <v>16.279069767441861</v>
      </c>
    </row>
    <row r="80" spans="1:14" ht="20.25" x14ac:dyDescent="0.25">
      <c r="A80" s="13" t="s">
        <v>554</v>
      </c>
      <c r="B80" s="23" t="s">
        <v>555</v>
      </c>
      <c r="C80" s="17" t="s">
        <v>163</v>
      </c>
      <c r="D80" s="17" t="s">
        <v>136</v>
      </c>
      <c r="E80" s="17" t="s">
        <v>164</v>
      </c>
      <c r="F80" s="86">
        <v>48.454301075268816</v>
      </c>
      <c r="G80" s="58">
        <v>55.048076923076927</v>
      </c>
      <c r="H80" s="58">
        <v>46.527777777777779</v>
      </c>
      <c r="I80" s="58">
        <v>47.468354430379748</v>
      </c>
      <c r="J80" s="58">
        <v>33.333333333333329</v>
      </c>
      <c r="K80" s="58">
        <v>43.853820598006642</v>
      </c>
      <c r="L80" s="58">
        <v>60.902255639097746</v>
      </c>
      <c r="M80" s="58">
        <v>42.783505154639172</v>
      </c>
      <c r="N80" s="58">
        <v>44.827586206896555</v>
      </c>
    </row>
    <row r="81" spans="1:14" ht="20.25" x14ac:dyDescent="0.25">
      <c r="A81" s="13" t="s">
        <v>556</v>
      </c>
      <c r="B81" s="23" t="s">
        <v>557</v>
      </c>
      <c r="C81" s="17" t="s">
        <v>163</v>
      </c>
      <c r="D81" s="17" t="s">
        <v>136</v>
      </c>
      <c r="E81" s="17" t="s">
        <v>164</v>
      </c>
      <c r="F81" s="86">
        <v>39.183673469387756</v>
      </c>
      <c r="G81" s="58">
        <v>46.115288220551378</v>
      </c>
      <c r="H81" s="58">
        <v>37.323943661971832</v>
      </c>
      <c r="I81" s="58">
        <v>44.936708860759495</v>
      </c>
      <c r="J81" s="58">
        <v>23.809523809523807</v>
      </c>
      <c r="K81" s="58">
        <v>32.666666666666664</v>
      </c>
      <c r="L81" s="58">
        <v>46.268656716417908</v>
      </c>
      <c r="M81" s="58">
        <v>33.846153846153847</v>
      </c>
      <c r="N81" s="58">
        <v>37.931034482758619</v>
      </c>
    </row>
    <row r="82" spans="1:14" ht="20.25" x14ac:dyDescent="0.25">
      <c r="A82" s="13" t="s">
        <v>558</v>
      </c>
      <c r="B82" s="23" t="s">
        <v>559</v>
      </c>
      <c r="C82" s="17" t="s">
        <v>163</v>
      </c>
      <c r="D82" s="17" t="s">
        <v>136</v>
      </c>
      <c r="E82" s="17" t="s">
        <v>164</v>
      </c>
      <c r="F82" s="86">
        <v>36.15023474178404</v>
      </c>
      <c r="G82" s="58">
        <v>42.372881355932201</v>
      </c>
      <c r="H82" s="58">
        <v>33.793103448275865</v>
      </c>
      <c r="I82" s="58">
        <v>45.911949685534594</v>
      </c>
      <c r="J82" s="58">
        <v>16.666666666666664</v>
      </c>
      <c r="K82" s="58">
        <v>30.536912751677853</v>
      </c>
      <c r="L82" s="58">
        <v>44.525547445255476</v>
      </c>
      <c r="M82" s="58">
        <v>28.934010152284262</v>
      </c>
      <c r="N82" s="58">
        <v>32.758620689655174</v>
      </c>
    </row>
    <row r="83" spans="1:14" ht="20.25" x14ac:dyDescent="0.25">
      <c r="A83" s="13" t="s">
        <v>560</v>
      </c>
      <c r="B83" s="23" t="s">
        <v>561</v>
      </c>
      <c r="C83" s="17" t="s">
        <v>163</v>
      </c>
      <c r="D83" s="17" t="s">
        <v>136</v>
      </c>
      <c r="E83" s="17" t="s">
        <v>164</v>
      </c>
      <c r="F83" s="86">
        <v>26.938775510204081</v>
      </c>
      <c r="G83" s="58">
        <v>41.935483870967744</v>
      </c>
      <c r="H83" s="58">
        <v>0</v>
      </c>
      <c r="I83" s="58">
        <v>45.161290322580641</v>
      </c>
      <c r="J83" s="58">
        <v>21.428571428571427</v>
      </c>
      <c r="K83" s="58">
        <v>17.333333333333336</v>
      </c>
      <c r="L83" s="58">
        <v>11.111111111111111</v>
      </c>
      <c r="M83" s="58">
        <v>13.043478260869565</v>
      </c>
      <c r="N83" s="58">
        <v>33.333333333333329</v>
      </c>
    </row>
    <row r="84" spans="1:14" ht="20.25" x14ac:dyDescent="0.25">
      <c r="A84" s="13" t="s">
        <v>562</v>
      </c>
      <c r="B84" s="23" t="s">
        <v>563</v>
      </c>
      <c r="C84" s="17" t="s">
        <v>163</v>
      </c>
      <c r="D84" s="17" t="s">
        <v>136</v>
      </c>
      <c r="E84" s="17" t="s">
        <v>164</v>
      </c>
      <c r="F84" s="86">
        <v>15.119145439605589</v>
      </c>
      <c r="G84" s="58">
        <v>18.75</v>
      </c>
      <c r="H84" s="58">
        <v>11.650485436893204</v>
      </c>
      <c r="I84" s="58">
        <v>29.464285714285715</v>
      </c>
      <c r="J84" s="58">
        <v>21.052631578947366</v>
      </c>
      <c r="K84" s="58">
        <v>7.1713147410358573</v>
      </c>
      <c r="L84" s="58">
        <v>12.280701754385964</v>
      </c>
      <c r="M84" s="58">
        <v>12.244897959183673</v>
      </c>
      <c r="N84" s="58">
        <v>8.695652173913043</v>
      </c>
    </row>
    <row r="85" spans="1:14" ht="20.25" x14ac:dyDescent="0.25">
      <c r="A85" s="13" t="s">
        <v>564</v>
      </c>
      <c r="B85" s="23" t="s">
        <v>565</v>
      </c>
      <c r="C85" s="17" t="s">
        <v>163</v>
      </c>
      <c r="D85" s="17" t="s">
        <v>136</v>
      </c>
      <c r="E85" s="17" t="s">
        <v>164</v>
      </c>
      <c r="F85" s="86">
        <v>28.39506172839506</v>
      </c>
      <c r="G85" s="58">
        <v>51.612903225806448</v>
      </c>
      <c r="H85" s="58">
        <v>25</v>
      </c>
      <c r="I85" s="58">
        <v>38.235294117647058</v>
      </c>
      <c r="J85" s="58">
        <v>11.111111111111111</v>
      </c>
      <c r="K85" s="58">
        <v>14.545454545454545</v>
      </c>
      <c r="L85" s="58">
        <v>25</v>
      </c>
      <c r="M85" s="58">
        <v>6.666666666666667</v>
      </c>
      <c r="N85" s="58">
        <v>66.666666666666657</v>
      </c>
    </row>
    <row r="86" spans="1:14" ht="20.25" x14ac:dyDescent="0.25">
      <c r="A86" s="13" t="s">
        <v>566</v>
      </c>
      <c r="B86" s="23" t="s">
        <v>567</v>
      </c>
      <c r="C86" s="17" t="s">
        <v>163</v>
      </c>
      <c r="D86" s="17" t="s">
        <v>136</v>
      </c>
      <c r="E86" s="17" t="s">
        <v>164</v>
      </c>
      <c r="F86" s="86">
        <v>26.695217701641681</v>
      </c>
      <c r="G86" s="58">
        <v>29.950495049504948</v>
      </c>
      <c r="H86" s="58">
        <v>23.134328358208954</v>
      </c>
      <c r="I86" s="58">
        <v>34.415584415584419</v>
      </c>
      <c r="J86" s="58">
        <v>28.04878048780488</v>
      </c>
      <c r="K86" s="58">
        <v>21.235521235521233</v>
      </c>
      <c r="L86" s="58">
        <v>21.6</v>
      </c>
      <c r="M86" s="58">
        <v>28.723404255319153</v>
      </c>
      <c r="N86" s="58">
        <v>18.181818181818183</v>
      </c>
    </row>
    <row r="87" spans="1:14" ht="20.25" x14ac:dyDescent="0.25">
      <c r="A87" s="13" t="s">
        <v>568</v>
      </c>
      <c r="B87" s="23" t="s">
        <v>569</v>
      </c>
      <c r="C87" s="17" t="s">
        <v>163</v>
      </c>
      <c r="D87" s="17" t="s">
        <v>136</v>
      </c>
      <c r="E87" s="17" t="s">
        <v>164</v>
      </c>
      <c r="F87" s="86">
        <v>27.285513361462726</v>
      </c>
      <c r="G87" s="58">
        <v>30.37037037037037</v>
      </c>
      <c r="H87" s="58">
        <v>28.35820895522388</v>
      </c>
      <c r="I87" s="58">
        <v>32.098765432098766</v>
      </c>
      <c r="J87" s="58">
        <v>26.190476190476193</v>
      </c>
      <c r="K87" s="58">
        <v>19.557195571955717</v>
      </c>
      <c r="L87" s="58">
        <v>19.35483870967742</v>
      </c>
      <c r="M87" s="58">
        <v>34.042553191489361</v>
      </c>
      <c r="N87" s="58">
        <v>22.222222222222221</v>
      </c>
    </row>
    <row r="88" spans="1:14" ht="20.25" x14ac:dyDescent="0.25">
      <c r="A88" s="13" t="s">
        <v>570</v>
      </c>
      <c r="B88" s="23" t="s">
        <v>571</v>
      </c>
      <c r="C88" s="17" t="s">
        <v>163</v>
      </c>
      <c r="D88" s="17" t="s">
        <v>136</v>
      </c>
      <c r="E88" s="17" t="s">
        <v>164</v>
      </c>
      <c r="F88" s="86">
        <v>25.842696629213485</v>
      </c>
      <c r="G88" s="58">
        <v>26.903553299492383</v>
      </c>
      <c r="H88" s="58">
        <v>26.47058823529412</v>
      </c>
      <c r="I88" s="58">
        <v>32.026143790849673</v>
      </c>
      <c r="J88" s="58">
        <v>15.66265060240964</v>
      </c>
      <c r="K88" s="58">
        <v>20.567375886524822</v>
      </c>
      <c r="L88" s="58">
        <v>22.834645669291341</v>
      </c>
      <c r="M88" s="58">
        <v>34.920634920634917</v>
      </c>
      <c r="N88" s="58">
        <v>18.333333333333332</v>
      </c>
    </row>
    <row r="89" spans="1:14" ht="40.5" x14ac:dyDescent="0.25">
      <c r="A89" s="13" t="s">
        <v>572</v>
      </c>
      <c r="B89" s="23" t="s">
        <v>573</v>
      </c>
      <c r="C89" s="17" t="s">
        <v>163</v>
      </c>
      <c r="D89" s="17" t="s">
        <v>136</v>
      </c>
      <c r="E89" s="17" t="s">
        <v>164</v>
      </c>
      <c r="F89" s="86">
        <v>23.525329632199863</v>
      </c>
      <c r="G89" s="58">
        <v>28.423772609819121</v>
      </c>
      <c r="H89" s="58">
        <v>25.547445255474454</v>
      </c>
      <c r="I89" s="58">
        <v>31.612903225806448</v>
      </c>
      <c r="J89" s="58">
        <v>16.049382716049383</v>
      </c>
      <c r="K89" s="58">
        <v>16.722408026755854</v>
      </c>
      <c r="L89" s="58">
        <v>14.503816793893129</v>
      </c>
      <c r="M89" s="58">
        <v>26.288659793814436</v>
      </c>
      <c r="N89" s="58">
        <v>21.052631578947366</v>
      </c>
    </row>
    <row r="90" spans="1:14" ht="20.25" x14ac:dyDescent="0.25">
      <c r="A90" s="13" t="s">
        <v>574</v>
      </c>
      <c r="B90" s="23" t="s">
        <v>575</v>
      </c>
      <c r="C90" s="17" t="s">
        <v>163</v>
      </c>
      <c r="D90" s="17" t="s">
        <v>136</v>
      </c>
      <c r="E90" s="17" t="s">
        <v>164</v>
      </c>
      <c r="F90" s="86">
        <v>23.05593451568895</v>
      </c>
      <c r="G90" s="58">
        <v>25.609756097560975</v>
      </c>
      <c r="H90" s="58">
        <v>24.087591240875913</v>
      </c>
      <c r="I90" s="58">
        <v>33.974358974358978</v>
      </c>
      <c r="J90" s="58">
        <v>18.292682926829269</v>
      </c>
      <c r="K90" s="58">
        <v>18.333333333333332</v>
      </c>
      <c r="L90" s="58">
        <v>16.279069767441861</v>
      </c>
      <c r="M90" s="58">
        <v>23.834196891191709</v>
      </c>
      <c r="N90" s="58">
        <v>16.949152542372879</v>
      </c>
    </row>
    <row r="91" spans="1:14" ht="81" x14ac:dyDescent="0.25">
      <c r="A91" s="13" t="s">
        <v>576</v>
      </c>
      <c r="B91" s="24" t="s">
        <v>1221</v>
      </c>
      <c r="C91" s="17" t="s">
        <v>163</v>
      </c>
      <c r="D91" s="17" t="s">
        <v>136</v>
      </c>
      <c r="E91" s="17" t="s">
        <v>164</v>
      </c>
      <c r="F91" s="86">
        <v>64.989059080962789</v>
      </c>
      <c r="G91" s="58">
        <v>55.172413793103445</v>
      </c>
      <c r="H91" s="58">
        <v>78.048780487804876</v>
      </c>
      <c r="I91" s="58">
        <v>67.213114754098356</v>
      </c>
      <c r="J91" s="58">
        <v>52.941176470588239</v>
      </c>
      <c r="K91" s="58">
        <v>63.636363636363633</v>
      </c>
      <c r="L91" s="58">
        <v>60.465116279069761</v>
      </c>
      <c r="M91" s="58">
        <v>71.951219512195124</v>
      </c>
      <c r="N91" s="58">
        <v>75</v>
      </c>
    </row>
  </sheetData>
  <sheetProtection password="868B" sheet="1" objects="1" scenarios="1" selectLockedCells="1" selectUnlockedCells="1"/>
  <mergeCells count="8">
    <mergeCell ref="B4:E4"/>
    <mergeCell ref="A1:N1"/>
    <mergeCell ref="A2:A3"/>
    <mergeCell ref="B2:B3"/>
    <mergeCell ref="C2:C3"/>
    <mergeCell ref="D2:D3"/>
    <mergeCell ref="E2:E3"/>
    <mergeCell ref="F2:N2"/>
  </mergeCells>
  <pageMargins left="0.7" right="0.7" top="0.75" bottom="0.75" header="0.3" footer="0.3"/>
  <ignoredErrors>
    <ignoredError sqref="F18:N18"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8"/>
  <sheetViews>
    <sheetView zoomScale="50" zoomScaleNormal="50" workbookViewId="0">
      <selection sqref="A1:N1"/>
    </sheetView>
  </sheetViews>
  <sheetFormatPr defaultColWidth="0" defaultRowHeight="15" zeroHeight="1" x14ac:dyDescent="0.25"/>
  <cols>
    <col min="1" max="1" width="28" customWidth="1"/>
    <col min="2" max="2" width="78.28515625" customWidth="1"/>
    <col min="3" max="3" width="30.85546875" customWidth="1"/>
    <col min="4" max="4" width="29.140625" customWidth="1"/>
    <col min="5" max="5" width="20.28515625" customWidth="1"/>
    <col min="6" max="6" width="22.42578125" style="88" customWidth="1"/>
    <col min="7" max="14" width="22.42578125" customWidth="1"/>
    <col min="15" max="16384" width="9.140625" hidden="1"/>
  </cols>
  <sheetData>
    <row r="1" spans="1:14" ht="27" x14ac:dyDescent="0.35">
      <c r="A1" s="150" t="s">
        <v>577</v>
      </c>
      <c r="B1" s="150"/>
      <c r="C1" s="150"/>
      <c r="D1" s="150"/>
      <c r="E1" s="150"/>
      <c r="F1" s="150"/>
      <c r="G1" s="150"/>
      <c r="H1" s="150"/>
      <c r="I1" s="150"/>
      <c r="J1" s="150"/>
      <c r="K1" s="150"/>
      <c r="L1" s="150"/>
      <c r="M1" s="150"/>
      <c r="N1" s="150"/>
    </row>
    <row r="2" spans="1:14" ht="108" customHeight="1" x14ac:dyDescent="0.25">
      <c r="A2" s="132" t="s">
        <v>63</v>
      </c>
      <c r="B2" s="134" t="s">
        <v>64</v>
      </c>
      <c r="C2" s="136" t="s">
        <v>65</v>
      </c>
      <c r="D2" s="136" t="s">
        <v>66</v>
      </c>
      <c r="E2" s="136" t="s">
        <v>67</v>
      </c>
      <c r="F2" s="138" t="s">
        <v>68</v>
      </c>
      <c r="G2" s="151"/>
      <c r="H2" s="151"/>
      <c r="I2" s="151"/>
      <c r="J2" s="151"/>
      <c r="K2" s="151"/>
      <c r="L2" s="151"/>
      <c r="M2" s="151"/>
      <c r="N2" s="152"/>
    </row>
    <row r="3" spans="1:14" ht="209.25" customHeight="1" x14ac:dyDescent="0.25">
      <c r="A3" s="133"/>
      <c r="B3" s="135"/>
      <c r="C3" s="137"/>
      <c r="D3" s="137"/>
      <c r="E3" s="137"/>
      <c r="F3" s="25" t="s">
        <v>69</v>
      </c>
      <c r="G3" s="25" t="s">
        <v>70</v>
      </c>
      <c r="H3" s="11" t="s">
        <v>33</v>
      </c>
      <c r="I3" s="11" t="s">
        <v>35</v>
      </c>
      <c r="J3" s="11" t="s">
        <v>37</v>
      </c>
      <c r="K3" s="11" t="s">
        <v>39</v>
      </c>
      <c r="L3" s="11" t="s">
        <v>41</v>
      </c>
      <c r="M3" s="11" t="s">
        <v>43</v>
      </c>
      <c r="N3" s="11" t="s">
        <v>45</v>
      </c>
    </row>
    <row r="4" spans="1:14" ht="20.25" x14ac:dyDescent="0.25">
      <c r="A4" s="13" t="s">
        <v>578</v>
      </c>
      <c r="B4" s="128" t="s">
        <v>579</v>
      </c>
      <c r="C4" s="129"/>
      <c r="D4" s="129"/>
      <c r="E4" s="130"/>
      <c r="F4" s="26"/>
      <c r="G4" s="26"/>
      <c r="H4" s="26"/>
      <c r="I4" s="26"/>
      <c r="J4" s="26"/>
      <c r="K4" s="26"/>
      <c r="L4" s="26"/>
      <c r="M4" s="26"/>
      <c r="N4" s="26"/>
    </row>
    <row r="5" spans="1:14" ht="141.75" customHeight="1" x14ac:dyDescent="0.25">
      <c r="A5" s="13" t="s">
        <v>580</v>
      </c>
      <c r="B5" s="24" t="s">
        <v>1222</v>
      </c>
      <c r="C5" s="17" t="s">
        <v>75</v>
      </c>
      <c r="D5" s="17" t="s">
        <v>581</v>
      </c>
      <c r="E5" s="17" t="s">
        <v>164</v>
      </c>
      <c r="F5" s="85">
        <f>SUM(F6:F11)/100</f>
        <v>1.7181249999999999</v>
      </c>
      <c r="G5" s="28">
        <f t="shared" ref="G5:N5" si="0">SUM(G6:G11)/100</f>
        <v>1.7669683257918549</v>
      </c>
      <c r="H5" s="28">
        <f t="shared" si="0"/>
        <v>1.1216216216216215</v>
      </c>
      <c r="I5" s="28">
        <f t="shared" si="0"/>
        <v>1.4742857142857144</v>
      </c>
      <c r="J5" s="28">
        <f t="shared" si="0"/>
        <v>1.4302325581395348</v>
      </c>
      <c r="K5" s="28">
        <f t="shared" si="0"/>
        <v>1.2417910447761193</v>
      </c>
      <c r="L5" s="28">
        <f t="shared" si="0"/>
        <v>2.0069930069930066</v>
      </c>
      <c r="M5" s="28">
        <f t="shared" si="0"/>
        <v>2.6729857819905214</v>
      </c>
      <c r="N5" s="28">
        <f t="shared" si="0"/>
        <v>2.5666666666666664</v>
      </c>
    </row>
    <row r="6" spans="1:14" ht="40.5" customHeight="1" x14ac:dyDescent="0.25">
      <c r="A6" s="13" t="s">
        <v>582</v>
      </c>
      <c r="B6" s="17" t="s">
        <v>583</v>
      </c>
      <c r="C6" s="17" t="s">
        <v>75</v>
      </c>
      <c r="D6" s="17" t="s">
        <v>136</v>
      </c>
      <c r="E6" s="17" t="s">
        <v>164</v>
      </c>
      <c r="F6" s="85">
        <v>35.1875</v>
      </c>
      <c r="G6" s="28">
        <v>31.221719457013574</v>
      </c>
      <c r="H6" s="28">
        <v>20.945945945945947</v>
      </c>
      <c r="I6" s="28">
        <v>33.714285714285715</v>
      </c>
      <c r="J6" s="28">
        <v>29.069767441860467</v>
      </c>
      <c r="K6" s="28">
        <v>27.46268656716418</v>
      </c>
      <c r="L6" s="28">
        <v>46.853146853146853</v>
      </c>
      <c r="M6" s="28">
        <v>54.502369668246445</v>
      </c>
      <c r="N6" s="28">
        <v>60</v>
      </c>
    </row>
    <row r="7" spans="1:14" ht="40.5" customHeight="1" x14ac:dyDescent="0.25">
      <c r="A7" s="13" t="s">
        <v>584</v>
      </c>
      <c r="B7" s="17" t="s">
        <v>585</v>
      </c>
      <c r="C7" s="17" t="s">
        <v>75</v>
      </c>
      <c r="D7" s="17" t="s">
        <v>136</v>
      </c>
      <c r="E7" s="17" t="s">
        <v>164</v>
      </c>
      <c r="F7" s="85">
        <v>42.4375</v>
      </c>
      <c r="G7" s="28">
        <v>47.737556561085974</v>
      </c>
      <c r="H7" s="28">
        <v>27.702702702702702</v>
      </c>
      <c r="I7" s="28">
        <v>32.571428571428577</v>
      </c>
      <c r="J7" s="28">
        <v>44.186046511627907</v>
      </c>
      <c r="K7" s="28">
        <v>28.955223880597014</v>
      </c>
      <c r="L7" s="28">
        <v>46.853146853146853</v>
      </c>
      <c r="M7" s="28">
        <v>63.507109004739334</v>
      </c>
      <c r="N7" s="28">
        <v>56.666666666666664</v>
      </c>
    </row>
    <row r="8" spans="1:14" ht="40.5" customHeight="1" x14ac:dyDescent="0.25">
      <c r="A8" s="13" t="s">
        <v>586</v>
      </c>
      <c r="B8" s="17" t="s">
        <v>587</v>
      </c>
      <c r="C8" s="17" t="s">
        <v>75</v>
      </c>
      <c r="D8" s="17" t="s">
        <v>136</v>
      </c>
      <c r="E8" s="17" t="s">
        <v>164</v>
      </c>
      <c r="F8" s="85">
        <v>20.6875</v>
      </c>
      <c r="G8" s="28">
        <v>24.660633484162897</v>
      </c>
      <c r="H8" s="28">
        <v>10.810810810810811</v>
      </c>
      <c r="I8" s="28">
        <v>10.857142857142858</v>
      </c>
      <c r="J8" s="28">
        <v>31.395348837209301</v>
      </c>
      <c r="K8" s="28">
        <v>9.5522388059701502</v>
      </c>
      <c r="L8" s="28">
        <v>19.58041958041958</v>
      </c>
      <c r="M8" s="28">
        <v>36.018957345971565</v>
      </c>
      <c r="N8" s="28">
        <v>40</v>
      </c>
    </row>
    <row r="9" spans="1:14" ht="40.5" customHeight="1" x14ac:dyDescent="0.25">
      <c r="A9" s="13" t="s">
        <v>588</v>
      </c>
      <c r="B9" s="17" t="s">
        <v>589</v>
      </c>
      <c r="C9" s="17" t="s">
        <v>75</v>
      </c>
      <c r="D9" s="17" t="s">
        <v>136</v>
      </c>
      <c r="E9" s="17" t="s">
        <v>164</v>
      </c>
      <c r="F9" s="85">
        <v>22.1875</v>
      </c>
      <c r="G9" s="28">
        <v>18.325791855203619</v>
      </c>
      <c r="H9" s="28">
        <v>10.810810810810811</v>
      </c>
      <c r="I9" s="28">
        <v>17.714285714285712</v>
      </c>
      <c r="J9" s="28">
        <v>18.604651162790699</v>
      </c>
      <c r="K9" s="28">
        <v>16.716417910447763</v>
      </c>
      <c r="L9" s="28">
        <v>32.867132867132867</v>
      </c>
      <c r="M9" s="28">
        <v>40.758293838862556</v>
      </c>
      <c r="N9" s="28">
        <v>36.666666666666664</v>
      </c>
    </row>
    <row r="10" spans="1:14" ht="40.5" customHeight="1" x14ac:dyDescent="0.25">
      <c r="A10" s="13" t="s">
        <v>590</v>
      </c>
      <c r="B10" s="17" t="s">
        <v>591</v>
      </c>
      <c r="C10" s="17" t="s">
        <v>75</v>
      </c>
      <c r="D10" s="17" t="s">
        <v>136</v>
      </c>
      <c r="E10" s="17" t="s">
        <v>164</v>
      </c>
      <c r="F10" s="85">
        <v>31.4375</v>
      </c>
      <c r="G10" s="28">
        <v>34.615384615384613</v>
      </c>
      <c r="H10" s="28">
        <v>29.72972972972973</v>
      </c>
      <c r="I10" s="28">
        <v>33.714285714285715</v>
      </c>
      <c r="J10" s="28">
        <v>8.1395348837209305</v>
      </c>
      <c r="K10" s="28">
        <v>22.089552238805972</v>
      </c>
      <c r="L10" s="28">
        <v>29.37062937062937</v>
      </c>
      <c r="M10" s="28">
        <v>45.497630331753555</v>
      </c>
      <c r="N10" s="28">
        <v>46.666666666666664</v>
      </c>
    </row>
    <row r="11" spans="1:14" ht="40.5" customHeight="1" x14ac:dyDescent="0.25">
      <c r="A11" s="13" t="s">
        <v>592</v>
      </c>
      <c r="B11" s="17" t="s">
        <v>593</v>
      </c>
      <c r="C11" s="17" t="s">
        <v>75</v>
      </c>
      <c r="D11" s="17" t="s">
        <v>136</v>
      </c>
      <c r="E11" s="17" t="s">
        <v>164</v>
      </c>
      <c r="F11" s="85">
        <v>19.875</v>
      </c>
      <c r="G11" s="28">
        <v>20.135746606334841</v>
      </c>
      <c r="H11" s="28">
        <v>12.162162162162163</v>
      </c>
      <c r="I11" s="28">
        <v>18.857142857142858</v>
      </c>
      <c r="J11" s="28">
        <v>11.627906976744185</v>
      </c>
      <c r="K11" s="28">
        <v>19.402985074626866</v>
      </c>
      <c r="L11" s="28">
        <v>25.174825174825177</v>
      </c>
      <c r="M11" s="28">
        <v>27.014218009478675</v>
      </c>
      <c r="N11" s="28">
        <v>16.666666666666664</v>
      </c>
    </row>
    <row r="12" spans="1:14" ht="40.5" x14ac:dyDescent="0.25">
      <c r="A12" s="13" t="s">
        <v>594</v>
      </c>
      <c r="B12" s="17" t="s">
        <v>595</v>
      </c>
      <c r="C12" s="17"/>
      <c r="D12" s="17" t="s">
        <v>445</v>
      </c>
      <c r="E12" s="17" t="s">
        <v>164</v>
      </c>
      <c r="F12" s="80" t="s">
        <v>445</v>
      </c>
      <c r="G12" s="17" t="s">
        <v>445</v>
      </c>
      <c r="H12" s="17" t="s">
        <v>445</v>
      </c>
      <c r="I12" s="17" t="s">
        <v>445</v>
      </c>
      <c r="J12" s="17" t="s">
        <v>445</v>
      </c>
      <c r="K12" s="17" t="s">
        <v>445</v>
      </c>
      <c r="L12" s="17" t="s">
        <v>445</v>
      </c>
      <c r="M12" s="17" t="s">
        <v>445</v>
      </c>
      <c r="N12" s="17" t="s">
        <v>445</v>
      </c>
    </row>
    <row r="13" spans="1:14" ht="60.75" customHeight="1" x14ac:dyDescent="0.25">
      <c r="A13" s="13" t="s">
        <v>596</v>
      </c>
      <c r="B13" s="17" t="s">
        <v>597</v>
      </c>
      <c r="C13" s="17" t="s">
        <v>75</v>
      </c>
      <c r="D13" s="17" t="s">
        <v>136</v>
      </c>
      <c r="E13" s="17" t="s">
        <v>164</v>
      </c>
      <c r="F13" s="85">
        <v>6.5625</v>
      </c>
      <c r="G13" s="28">
        <v>4.0723981900452486</v>
      </c>
      <c r="H13" s="28">
        <v>0</v>
      </c>
      <c r="I13" s="28">
        <v>8.5714285714285712</v>
      </c>
      <c r="J13" s="28">
        <v>9.3023255813953494</v>
      </c>
      <c r="K13" s="28">
        <v>7.7611940298507456</v>
      </c>
      <c r="L13" s="28">
        <v>6.2937062937062942</v>
      </c>
      <c r="M13" s="28">
        <v>12.322274881516588</v>
      </c>
      <c r="N13" s="28">
        <v>5</v>
      </c>
    </row>
    <row r="14" spans="1:14" ht="60.75" x14ac:dyDescent="0.25">
      <c r="A14" s="13" t="s">
        <v>598</v>
      </c>
      <c r="B14" s="17" t="s">
        <v>599</v>
      </c>
      <c r="C14" s="17" t="s">
        <v>75</v>
      </c>
      <c r="D14" s="17" t="s">
        <v>136</v>
      </c>
      <c r="E14" s="17" t="s">
        <v>164</v>
      </c>
      <c r="F14" s="85">
        <v>12.625</v>
      </c>
      <c r="G14" s="28">
        <v>10.859728506787331</v>
      </c>
      <c r="H14" s="28">
        <v>11.486486486486488</v>
      </c>
      <c r="I14" s="28">
        <v>14.285714285714285</v>
      </c>
      <c r="J14" s="28">
        <v>8.1395348837209305</v>
      </c>
      <c r="K14" s="28">
        <v>16.716417910447763</v>
      </c>
      <c r="L14" s="28">
        <v>16.083916083916083</v>
      </c>
      <c r="M14" s="28">
        <v>9.4786729857819907</v>
      </c>
      <c r="N14" s="28">
        <v>10</v>
      </c>
    </row>
    <row r="15" spans="1:14" ht="60.75" x14ac:dyDescent="0.25">
      <c r="A15" s="13" t="s">
        <v>600</v>
      </c>
      <c r="B15" s="17" t="s">
        <v>601</v>
      </c>
      <c r="C15" s="17" t="s">
        <v>75</v>
      </c>
      <c r="D15" s="17" t="s">
        <v>136</v>
      </c>
      <c r="E15" s="17" t="s">
        <v>164</v>
      </c>
      <c r="F15" s="85">
        <v>49.5</v>
      </c>
      <c r="G15" s="28">
        <v>53.619909502262445</v>
      </c>
      <c r="H15" s="28">
        <v>56.756756756756758</v>
      </c>
      <c r="I15" s="28">
        <v>46.857142857142861</v>
      </c>
      <c r="J15" s="28">
        <v>50</v>
      </c>
      <c r="K15" s="28">
        <v>46.268656716417908</v>
      </c>
      <c r="L15" s="28">
        <v>51.048951048951054</v>
      </c>
      <c r="M15" s="28">
        <v>47.867298578199055</v>
      </c>
      <c r="N15" s="28">
        <v>28.333333333333332</v>
      </c>
    </row>
    <row r="16" spans="1:14" ht="60.75" x14ac:dyDescent="0.25">
      <c r="A16" s="13" t="s">
        <v>602</v>
      </c>
      <c r="B16" s="17" t="s">
        <v>603</v>
      </c>
      <c r="C16" s="17" t="s">
        <v>75</v>
      </c>
      <c r="D16" s="17" t="s">
        <v>136</v>
      </c>
      <c r="E16" s="17" t="s">
        <v>164</v>
      </c>
      <c r="F16" s="85">
        <v>20.375</v>
      </c>
      <c r="G16" s="28">
        <v>20.588235294117645</v>
      </c>
      <c r="H16" s="28">
        <v>20.945945945945947</v>
      </c>
      <c r="I16" s="28">
        <v>22.857142857142858</v>
      </c>
      <c r="J16" s="28">
        <v>16.279069767441861</v>
      </c>
      <c r="K16" s="28">
        <v>15.223880597014924</v>
      </c>
      <c r="L16" s="28">
        <v>16.783216783216783</v>
      </c>
      <c r="M16" s="28">
        <v>19.90521327014218</v>
      </c>
      <c r="N16" s="28">
        <v>55.000000000000007</v>
      </c>
    </row>
    <row r="17" spans="1:14" ht="40.5" x14ac:dyDescent="0.25">
      <c r="A17" s="13" t="s">
        <v>604</v>
      </c>
      <c r="B17" s="17" t="s">
        <v>605</v>
      </c>
      <c r="C17" s="17"/>
      <c r="D17" s="17" t="s">
        <v>445</v>
      </c>
      <c r="E17" s="17" t="s">
        <v>164</v>
      </c>
      <c r="F17" s="80" t="s">
        <v>445</v>
      </c>
      <c r="G17" s="17" t="s">
        <v>445</v>
      </c>
      <c r="H17" s="17" t="s">
        <v>445</v>
      </c>
      <c r="I17" s="17" t="s">
        <v>445</v>
      </c>
      <c r="J17" s="17" t="s">
        <v>445</v>
      </c>
      <c r="K17" s="17" t="s">
        <v>445</v>
      </c>
      <c r="L17" s="17" t="s">
        <v>445</v>
      </c>
      <c r="M17" s="17" t="s">
        <v>445</v>
      </c>
      <c r="N17" s="17" t="s">
        <v>445</v>
      </c>
    </row>
    <row r="18" spans="1:14" ht="60.75" customHeight="1" x14ac:dyDescent="0.25">
      <c r="A18" s="13" t="s">
        <v>606</v>
      </c>
      <c r="B18" s="17" t="s">
        <v>607</v>
      </c>
      <c r="C18" s="17" t="s">
        <v>75</v>
      </c>
      <c r="D18" s="17" t="s">
        <v>136</v>
      </c>
      <c r="E18" s="17" t="s">
        <v>164</v>
      </c>
      <c r="F18" s="85">
        <v>29.338103756708406</v>
      </c>
      <c r="G18" s="28">
        <v>28.658536585365852</v>
      </c>
      <c r="H18" s="28">
        <v>27.826086956521738</v>
      </c>
      <c r="I18" s="28">
        <v>25.409836065573771</v>
      </c>
      <c r="J18" s="28">
        <v>31.578947368421051</v>
      </c>
      <c r="K18" s="28">
        <v>32.524271844660198</v>
      </c>
      <c r="L18" s="28">
        <v>22.680412371134022</v>
      </c>
      <c r="M18" s="28">
        <v>39.16083916083916</v>
      </c>
      <c r="N18" s="28">
        <v>16</v>
      </c>
    </row>
    <row r="19" spans="1:14" ht="81" customHeight="1" x14ac:dyDescent="0.25">
      <c r="A19" s="13" t="s">
        <v>608</v>
      </c>
      <c r="B19" s="17" t="s">
        <v>609</v>
      </c>
      <c r="C19" s="17" t="s">
        <v>75</v>
      </c>
      <c r="D19" s="17" t="s">
        <v>136</v>
      </c>
      <c r="E19" s="17" t="s">
        <v>164</v>
      </c>
      <c r="F19" s="85">
        <v>33.363148479427551</v>
      </c>
      <c r="G19" s="28">
        <v>35.975609756097562</v>
      </c>
      <c r="H19" s="28">
        <v>24.347826086956523</v>
      </c>
      <c r="I19" s="28">
        <v>44.26229508196721</v>
      </c>
      <c r="J19" s="28">
        <v>33.333333333333329</v>
      </c>
      <c r="K19" s="28">
        <v>30.582524271844658</v>
      </c>
      <c r="L19" s="28">
        <v>29.896907216494846</v>
      </c>
      <c r="M19" s="28">
        <v>31.46853146853147</v>
      </c>
      <c r="N19" s="28">
        <v>34</v>
      </c>
    </row>
    <row r="20" spans="1:14" ht="60.75" customHeight="1" x14ac:dyDescent="0.25">
      <c r="A20" s="13" t="s">
        <v>610</v>
      </c>
      <c r="B20" s="17" t="s">
        <v>611</v>
      </c>
      <c r="C20" s="17" t="s">
        <v>75</v>
      </c>
      <c r="D20" s="17" t="s">
        <v>136</v>
      </c>
      <c r="E20" s="17" t="s">
        <v>164</v>
      </c>
      <c r="F20" s="85">
        <v>68.872987477638631</v>
      </c>
      <c r="G20" s="28">
        <v>68.902439024390233</v>
      </c>
      <c r="H20" s="28">
        <v>68.695652173913047</v>
      </c>
      <c r="I20" s="28">
        <v>73.770491803278688</v>
      </c>
      <c r="J20" s="28">
        <v>68.421052631578945</v>
      </c>
      <c r="K20" s="28">
        <v>62.621359223300978</v>
      </c>
      <c r="L20" s="28">
        <v>71.134020618556704</v>
      </c>
      <c r="M20" s="28">
        <v>68.531468531468533</v>
      </c>
      <c r="N20" s="28">
        <v>80</v>
      </c>
    </row>
    <row r="21" spans="1:14" ht="81" customHeight="1" x14ac:dyDescent="0.25">
      <c r="A21" s="13" t="s">
        <v>612</v>
      </c>
      <c r="B21" s="17" t="s">
        <v>613</v>
      </c>
      <c r="C21" s="17" t="s">
        <v>75</v>
      </c>
      <c r="D21" s="17" t="s">
        <v>136</v>
      </c>
      <c r="E21" s="17" t="s">
        <v>164</v>
      </c>
      <c r="F21" s="85">
        <v>3.2200357781753133</v>
      </c>
      <c r="G21" s="28">
        <v>4.2682926829268295</v>
      </c>
      <c r="H21" s="28">
        <v>0.86956521739130432</v>
      </c>
      <c r="I21" s="28">
        <v>1.639344262295082</v>
      </c>
      <c r="J21" s="28">
        <v>0</v>
      </c>
      <c r="K21" s="28">
        <v>4.3689320388349513</v>
      </c>
      <c r="L21" s="28">
        <v>2.0618556701030926</v>
      </c>
      <c r="M21" s="28">
        <v>4.1958041958041958</v>
      </c>
      <c r="N21" s="28">
        <v>4</v>
      </c>
    </row>
    <row r="22" spans="1:14" ht="81" customHeight="1" x14ac:dyDescent="0.25">
      <c r="A22" s="13" t="s">
        <v>614</v>
      </c>
      <c r="B22" s="17" t="s">
        <v>615</v>
      </c>
      <c r="C22" s="17" t="s">
        <v>75</v>
      </c>
      <c r="D22" s="17" t="s">
        <v>136</v>
      </c>
      <c r="E22" s="17" t="s">
        <v>164</v>
      </c>
      <c r="F22" s="85">
        <v>24.239713774597497</v>
      </c>
      <c r="G22" s="28">
        <v>18.292682926829269</v>
      </c>
      <c r="H22" s="28">
        <v>31.304347826086961</v>
      </c>
      <c r="I22" s="28">
        <v>31.967213114754102</v>
      </c>
      <c r="J22" s="28">
        <v>17.543859649122805</v>
      </c>
      <c r="K22" s="28">
        <v>27.669902912621357</v>
      </c>
      <c r="L22" s="28">
        <v>24.742268041237114</v>
      </c>
      <c r="M22" s="28">
        <v>23.076923076923077</v>
      </c>
      <c r="N22" s="28">
        <v>24</v>
      </c>
    </row>
    <row r="23" spans="1:14" ht="60.75" customHeight="1" x14ac:dyDescent="0.25">
      <c r="A23" s="13" t="s">
        <v>616</v>
      </c>
      <c r="B23" s="17" t="s">
        <v>617</v>
      </c>
      <c r="C23" s="17" t="s">
        <v>75</v>
      </c>
      <c r="D23" s="17" t="s">
        <v>136</v>
      </c>
      <c r="E23" s="17" t="s">
        <v>164</v>
      </c>
      <c r="F23" s="85">
        <v>7.6028622540250446</v>
      </c>
      <c r="G23" s="28">
        <v>8.8414634146341466</v>
      </c>
      <c r="H23" s="28">
        <v>3.4782608695652173</v>
      </c>
      <c r="I23" s="28">
        <v>13.114754098360656</v>
      </c>
      <c r="J23" s="28">
        <v>10.526315789473683</v>
      </c>
      <c r="K23" s="28">
        <v>6.7961165048543686</v>
      </c>
      <c r="L23" s="28">
        <v>3.0927835051546393</v>
      </c>
      <c r="M23" s="28">
        <v>9.0909090909090917</v>
      </c>
      <c r="N23" s="28">
        <v>0</v>
      </c>
    </row>
    <row r="24" spans="1:14" ht="60.75" customHeight="1" x14ac:dyDescent="0.25">
      <c r="A24" s="13" t="s">
        <v>618</v>
      </c>
      <c r="B24" s="17" t="s">
        <v>619</v>
      </c>
      <c r="C24" s="17" t="s">
        <v>75</v>
      </c>
      <c r="D24" s="17" t="s">
        <v>539</v>
      </c>
      <c r="E24" s="17" t="s">
        <v>164</v>
      </c>
      <c r="F24" s="80" t="s">
        <v>445</v>
      </c>
      <c r="G24" s="17" t="s">
        <v>445</v>
      </c>
      <c r="H24" s="17" t="s">
        <v>445</v>
      </c>
      <c r="I24" s="17" t="s">
        <v>445</v>
      </c>
      <c r="J24" s="17" t="s">
        <v>445</v>
      </c>
      <c r="K24" s="17" t="s">
        <v>445</v>
      </c>
      <c r="L24" s="17" t="s">
        <v>445</v>
      </c>
      <c r="M24" s="17" t="s">
        <v>445</v>
      </c>
      <c r="N24" s="17" t="s">
        <v>445</v>
      </c>
    </row>
    <row r="25" spans="1:14" ht="20.25" customHeight="1" x14ac:dyDescent="0.25">
      <c r="A25" s="13" t="s">
        <v>620</v>
      </c>
      <c r="B25" s="23" t="s">
        <v>13</v>
      </c>
      <c r="C25" s="17" t="s">
        <v>75</v>
      </c>
      <c r="D25" s="17" t="s">
        <v>136</v>
      </c>
      <c r="E25" s="17" t="s">
        <v>164</v>
      </c>
      <c r="F25" s="86">
        <v>81.375</v>
      </c>
      <c r="G25" s="58">
        <v>86.877828054298647</v>
      </c>
      <c r="H25" s="58">
        <v>85.13513513513513</v>
      </c>
      <c r="I25" s="58">
        <v>81.142857142857139</v>
      </c>
      <c r="J25" s="58">
        <v>61.627906976744185</v>
      </c>
      <c r="K25" s="58">
        <v>80</v>
      </c>
      <c r="L25" s="58">
        <v>83.91608391608392</v>
      </c>
      <c r="M25" s="58">
        <v>76.777251184834128</v>
      </c>
      <c r="N25" s="58">
        <v>78.333333333333329</v>
      </c>
    </row>
    <row r="26" spans="1:14" ht="20.25" customHeight="1" x14ac:dyDescent="0.25">
      <c r="A26" s="13" t="s">
        <v>621</v>
      </c>
      <c r="B26" s="23" t="s">
        <v>17</v>
      </c>
      <c r="C26" s="17" t="s">
        <v>75</v>
      </c>
      <c r="D26" s="17" t="s">
        <v>136</v>
      </c>
      <c r="E26" s="17" t="s">
        <v>164</v>
      </c>
      <c r="F26" s="86">
        <v>5.9375</v>
      </c>
      <c r="G26" s="58">
        <v>5.6561085972850682</v>
      </c>
      <c r="H26" s="58">
        <v>4.0540540540540544</v>
      </c>
      <c r="I26" s="58">
        <v>10.857142857142858</v>
      </c>
      <c r="J26" s="58">
        <v>1.1627906976744187</v>
      </c>
      <c r="K26" s="58">
        <v>10.44776119402985</v>
      </c>
      <c r="L26" s="58">
        <v>0.69930069930069927</v>
      </c>
      <c r="M26" s="58">
        <v>2.3696682464454977</v>
      </c>
      <c r="N26" s="58">
        <v>5</v>
      </c>
    </row>
    <row r="27" spans="1:14" ht="20.25" customHeight="1" x14ac:dyDescent="0.25">
      <c r="A27" s="13" t="s">
        <v>622</v>
      </c>
      <c r="B27" s="23" t="s">
        <v>23</v>
      </c>
      <c r="C27" s="17" t="s">
        <v>75</v>
      </c>
      <c r="D27" s="17" t="s">
        <v>136</v>
      </c>
      <c r="E27" s="17" t="s">
        <v>164</v>
      </c>
      <c r="F27" s="86">
        <v>6.25</v>
      </c>
      <c r="G27" s="58">
        <v>6.5610859728506794</v>
      </c>
      <c r="H27" s="58">
        <v>4.7297297297297298</v>
      </c>
      <c r="I27" s="58">
        <v>13.142857142857142</v>
      </c>
      <c r="J27" s="58">
        <v>1.1627906976744187</v>
      </c>
      <c r="K27" s="58">
        <v>8.6567164179104488</v>
      </c>
      <c r="L27" s="58">
        <v>1.3986013986013985</v>
      </c>
      <c r="M27" s="58">
        <v>2.8436018957345972</v>
      </c>
      <c r="N27" s="58">
        <v>5</v>
      </c>
    </row>
    <row r="28" spans="1:14" ht="20.25" customHeight="1" x14ac:dyDescent="0.25">
      <c r="A28" s="13" t="s">
        <v>623</v>
      </c>
      <c r="B28" s="23" t="s">
        <v>25</v>
      </c>
      <c r="C28" s="17" t="s">
        <v>75</v>
      </c>
      <c r="D28" s="17" t="s">
        <v>136</v>
      </c>
      <c r="E28" s="17" t="s">
        <v>164</v>
      </c>
      <c r="F28" s="86">
        <v>3.3125</v>
      </c>
      <c r="G28" s="58">
        <v>1.1312217194570136</v>
      </c>
      <c r="H28" s="58">
        <v>4.7297297297297298</v>
      </c>
      <c r="I28" s="58">
        <v>10.285714285714285</v>
      </c>
      <c r="J28" s="58">
        <v>1.1627906976744187</v>
      </c>
      <c r="K28" s="58">
        <v>5.3731343283582085</v>
      </c>
      <c r="L28" s="58">
        <v>0</v>
      </c>
      <c r="M28" s="58">
        <v>1.4218009478672986</v>
      </c>
      <c r="N28" s="58">
        <v>1.6666666666666667</v>
      </c>
    </row>
    <row r="29" spans="1:14" ht="20.25" customHeight="1" x14ac:dyDescent="0.25">
      <c r="A29" s="13" t="s">
        <v>624</v>
      </c>
      <c r="B29" s="23" t="s">
        <v>511</v>
      </c>
      <c r="C29" s="17" t="s">
        <v>75</v>
      </c>
      <c r="D29" s="17" t="s">
        <v>136</v>
      </c>
      <c r="E29" s="17" t="s">
        <v>164</v>
      </c>
      <c r="F29" s="86">
        <v>7.875</v>
      </c>
      <c r="G29" s="58">
        <v>9.502262443438914</v>
      </c>
      <c r="H29" s="58">
        <v>5.4054054054054053</v>
      </c>
      <c r="I29" s="58">
        <v>14.285714285714285</v>
      </c>
      <c r="J29" s="58">
        <v>5.8139534883720927</v>
      </c>
      <c r="K29" s="58">
        <v>7.7611940298507456</v>
      </c>
      <c r="L29" s="58">
        <v>3.4965034965034967</v>
      </c>
      <c r="M29" s="58">
        <v>6.6350710900473935</v>
      </c>
      <c r="N29" s="58">
        <v>1.6666666666666667</v>
      </c>
    </row>
    <row r="30" spans="1:14" ht="20.25" customHeight="1" x14ac:dyDescent="0.25">
      <c r="A30" s="13" t="s">
        <v>625</v>
      </c>
      <c r="B30" s="23" t="s">
        <v>6</v>
      </c>
      <c r="C30" s="17" t="s">
        <v>75</v>
      </c>
      <c r="D30" s="17" t="s">
        <v>136</v>
      </c>
      <c r="E30" s="17" t="s">
        <v>164</v>
      </c>
      <c r="F30" s="86">
        <v>22.75</v>
      </c>
      <c r="G30" s="58">
        <v>20.361990950226243</v>
      </c>
      <c r="H30" s="58">
        <v>19.594594594594593</v>
      </c>
      <c r="I30" s="58">
        <v>28.571428571428569</v>
      </c>
      <c r="J30" s="58">
        <v>18.604651162790699</v>
      </c>
      <c r="K30" s="58">
        <v>25.671641791044774</v>
      </c>
      <c r="L30" s="58">
        <v>10.48951048951049</v>
      </c>
      <c r="M30" s="58">
        <v>25.118483412322274</v>
      </c>
      <c r="N30" s="58">
        <v>41.666666666666671</v>
      </c>
    </row>
    <row r="31" spans="1:14" ht="20.25" customHeight="1" x14ac:dyDescent="0.25">
      <c r="A31" s="63" t="s">
        <v>626</v>
      </c>
      <c r="B31" s="23" t="s">
        <v>524</v>
      </c>
      <c r="C31" s="17" t="s">
        <v>75</v>
      </c>
      <c r="D31" s="17" t="s">
        <v>136</v>
      </c>
      <c r="E31" s="17" t="s">
        <v>164</v>
      </c>
      <c r="F31" s="86">
        <v>9.1875</v>
      </c>
      <c r="G31" s="58">
        <v>7.2398190045248878</v>
      </c>
      <c r="H31" s="58">
        <v>6.756756756756757</v>
      </c>
      <c r="I31" s="58">
        <v>15.428571428571427</v>
      </c>
      <c r="J31" s="58">
        <v>5.8139534883720927</v>
      </c>
      <c r="K31" s="58">
        <v>13.134328358208954</v>
      </c>
      <c r="L31" s="58">
        <v>6.9930069930069934</v>
      </c>
      <c r="M31" s="58">
        <v>8.5308056872037916</v>
      </c>
      <c r="N31" s="58">
        <v>1.6666666666666667</v>
      </c>
    </row>
    <row r="32" spans="1:14" ht="20.25" customHeight="1" x14ac:dyDescent="0.25">
      <c r="A32" s="63" t="s">
        <v>627</v>
      </c>
      <c r="B32" s="23" t="s">
        <v>531</v>
      </c>
      <c r="C32" s="17" t="s">
        <v>75</v>
      </c>
      <c r="D32" s="17" t="s">
        <v>136</v>
      </c>
      <c r="E32" s="17" t="s">
        <v>164</v>
      </c>
      <c r="F32" s="86">
        <v>4.875</v>
      </c>
      <c r="G32" s="58">
        <v>4.2986425339366514</v>
      </c>
      <c r="H32" s="58">
        <v>4.7297297297297298</v>
      </c>
      <c r="I32" s="58">
        <v>11.428571428571429</v>
      </c>
      <c r="J32" s="58">
        <v>2.3255813953488373</v>
      </c>
      <c r="K32" s="58">
        <v>7.1641791044776122</v>
      </c>
      <c r="L32" s="58">
        <v>0</v>
      </c>
      <c r="M32" s="58">
        <v>2.3696682464454977</v>
      </c>
      <c r="N32" s="58">
        <v>1.6666666666666667</v>
      </c>
    </row>
    <row r="33" spans="1:14" ht="60.75" customHeight="1" x14ac:dyDescent="0.25">
      <c r="A33" s="13" t="s">
        <v>628</v>
      </c>
      <c r="B33" s="17" t="s">
        <v>629</v>
      </c>
      <c r="C33" s="17" t="s">
        <v>75</v>
      </c>
      <c r="D33" s="17" t="s">
        <v>136</v>
      </c>
      <c r="E33" s="17" t="s">
        <v>164</v>
      </c>
      <c r="F33" s="80" t="s">
        <v>445</v>
      </c>
      <c r="G33" s="17" t="s">
        <v>445</v>
      </c>
      <c r="H33" s="17" t="s">
        <v>445</v>
      </c>
      <c r="I33" s="17" t="s">
        <v>445</v>
      </c>
      <c r="J33" s="17" t="s">
        <v>445</v>
      </c>
      <c r="K33" s="17" t="s">
        <v>445</v>
      </c>
      <c r="L33" s="17" t="s">
        <v>445</v>
      </c>
      <c r="M33" s="17" t="s">
        <v>445</v>
      </c>
      <c r="N33" s="17" t="s">
        <v>445</v>
      </c>
    </row>
    <row r="34" spans="1:14" ht="20.25" customHeight="1" x14ac:dyDescent="0.25">
      <c r="A34" s="13" t="s">
        <v>942</v>
      </c>
      <c r="B34" s="23" t="s">
        <v>630</v>
      </c>
      <c r="C34" s="13" t="s">
        <v>75</v>
      </c>
      <c r="D34" s="17" t="s">
        <v>136</v>
      </c>
      <c r="E34" s="17" t="s">
        <v>164</v>
      </c>
      <c r="F34" s="86">
        <v>32</v>
      </c>
      <c r="G34" s="58">
        <v>30.316742081447963</v>
      </c>
      <c r="H34" s="58">
        <v>40.54054054054054</v>
      </c>
      <c r="I34" s="58">
        <v>40</v>
      </c>
      <c r="J34" s="58">
        <v>12.790697674418606</v>
      </c>
      <c r="K34" s="58">
        <v>33.731343283582085</v>
      </c>
      <c r="L34" s="58">
        <v>20.97902097902098</v>
      </c>
      <c r="M34" s="58">
        <v>35.071090047393369</v>
      </c>
      <c r="N34" s="58">
        <v>33.333333333333329</v>
      </c>
    </row>
    <row r="35" spans="1:14" ht="20.25" customHeight="1" x14ac:dyDescent="0.25">
      <c r="A35" s="13" t="s">
        <v>943</v>
      </c>
      <c r="B35" s="23" t="s">
        <v>631</v>
      </c>
      <c r="C35" s="13" t="s">
        <v>75</v>
      </c>
      <c r="D35" s="17" t="s">
        <v>136</v>
      </c>
      <c r="E35" s="17" t="s">
        <v>164</v>
      </c>
      <c r="F35" s="86">
        <v>38.375</v>
      </c>
      <c r="G35" s="58">
        <v>36.651583710407238</v>
      </c>
      <c r="H35" s="58">
        <v>55.405405405405403</v>
      </c>
      <c r="I35" s="58">
        <v>36.571428571428569</v>
      </c>
      <c r="J35" s="58">
        <v>27.906976744186046</v>
      </c>
      <c r="K35" s="58">
        <v>40.298507462686565</v>
      </c>
      <c r="L35" s="58">
        <v>28.671328671328673</v>
      </c>
      <c r="M35" s="58">
        <v>40.284360189573462</v>
      </c>
      <c r="N35" s="58">
        <v>35</v>
      </c>
    </row>
    <row r="36" spans="1:14" ht="20.25" customHeight="1" x14ac:dyDescent="0.25">
      <c r="A36" s="13" t="s">
        <v>944</v>
      </c>
      <c r="B36" s="23" t="s">
        <v>632</v>
      </c>
      <c r="C36" s="13" t="s">
        <v>75</v>
      </c>
      <c r="D36" s="17" t="s">
        <v>136</v>
      </c>
      <c r="E36" s="17" t="s">
        <v>164</v>
      </c>
      <c r="F36" s="86">
        <v>71.875</v>
      </c>
      <c r="G36" s="58">
        <v>75.565610859728508</v>
      </c>
      <c r="H36" s="58">
        <v>77.027027027027032</v>
      </c>
      <c r="I36" s="58">
        <v>68.571428571428569</v>
      </c>
      <c r="J36" s="58">
        <v>59.302325581395351</v>
      </c>
      <c r="K36" s="58">
        <v>65.97014925373135</v>
      </c>
      <c r="L36" s="58">
        <v>74.825174825174827</v>
      </c>
      <c r="M36" s="58">
        <v>75.829383886255926</v>
      </c>
      <c r="N36" s="58">
        <v>71.666666666666671</v>
      </c>
    </row>
    <row r="37" spans="1:14" ht="20.25" customHeight="1" x14ac:dyDescent="0.25">
      <c r="A37" s="13" t="s">
        <v>945</v>
      </c>
      <c r="B37" s="23" t="s">
        <v>634</v>
      </c>
      <c r="C37" s="13" t="s">
        <v>75</v>
      </c>
      <c r="D37" s="17" t="s">
        <v>136</v>
      </c>
      <c r="E37" s="17" t="s">
        <v>164</v>
      </c>
      <c r="F37" s="86">
        <v>25.8125</v>
      </c>
      <c r="G37" s="58">
        <v>23.076923076923077</v>
      </c>
      <c r="H37" s="58">
        <v>38.513513513513516</v>
      </c>
      <c r="I37" s="58">
        <v>35.428571428571423</v>
      </c>
      <c r="J37" s="58">
        <v>6.9767441860465116</v>
      </c>
      <c r="K37" s="58">
        <v>28.955223880597014</v>
      </c>
      <c r="L37" s="58">
        <v>16.783216783216783</v>
      </c>
      <c r="M37" s="58">
        <v>25.592417061611371</v>
      </c>
      <c r="N37" s="58">
        <v>18.333333333333332</v>
      </c>
    </row>
    <row r="38" spans="1:14" ht="20.25" customHeight="1" x14ac:dyDescent="0.25">
      <c r="A38" s="63" t="s">
        <v>946</v>
      </c>
      <c r="B38" s="23" t="s">
        <v>633</v>
      </c>
      <c r="C38" s="13" t="s">
        <v>75</v>
      </c>
      <c r="D38" s="17" t="s">
        <v>136</v>
      </c>
      <c r="E38" s="17" t="s">
        <v>164</v>
      </c>
      <c r="F38" s="86">
        <v>66.625</v>
      </c>
      <c r="G38" s="58">
        <v>56.561085972850677</v>
      </c>
      <c r="H38" s="58">
        <v>73.648648648648646</v>
      </c>
      <c r="I38" s="58">
        <v>73.714285714285708</v>
      </c>
      <c r="J38" s="58">
        <v>48.837209302325576</v>
      </c>
      <c r="K38" s="58">
        <v>66.865671641791053</v>
      </c>
      <c r="L38" s="58">
        <v>74.12587412587412</v>
      </c>
      <c r="M38" s="58">
        <v>76.30331753554502</v>
      </c>
      <c r="N38" s="58">
        <v>75</v>
      </c>
    </row>
    <row r="39" spans="1:14" ht="20.25" customHeight="1" x14ac:dyDescent="0.25">
      <c r="A39" s="13" t="s">
        <v>947</v>
      </c>
      <c r="B39" s="23" t="s">
        <v>635</v>
      </c>
      <c r="C39" s="13" t="s">
        <v>75</v>
      </c>
      <c r="D39" s="17" t="s">
        <v>136</v>
      </c>
      <c r="E39" s="17" t="s">
        <v>164</v>
      </c>
      <c r="F39" s="86">
        <v>5</v>
      </c>
      <c r="G39" s="58">
        <v>4.0723981900452486</v>
      </c>
      <c r="H39" s="58">
        <v>4.7297297297297298</v>
      </c>
      <c r="I39" s="58">
        <v>8.5714285714285712</v>
      </c>
      <c r="J39" s="58">
        <v>1.1627906976744187</v>
      </c>
      <c r="K39" s="58">
        <v>10.149253731343283</v>
      </c>
      <c r="L39" s="58">
        <v>0.69930069930069927</v>
      </c>
      <c r="M39" s="58">
        <v>1.8957345971563981</v>
      </c>
      <c r="N39" s="58">
        <v>0</v>
      </c>
    </row>
    <row r="40" spans="1:14" ht="40.5" customHeight="1" x14ac:dyDescent="0.25">
      <c r="A40" s="13" t="s">
        <v>948</v>
      </c>
      <c r="B40" s="23" t="s">
        <v>636</v>
      </c>
      <c r="C40" s="13" t="s">
        <v>75</v>
      </c>
      <c r="D40" s="17" t="s">
        <v>136</v>
      </c>
      <c r="E40" s="17" t="s">
        <v>164</v>
      </c>
      <c r="F40" s="86">
        <v>3.4375000000000004</v>
      </c>
      <c r="G40" s="58">
        <v>3.1674208144796379</v>
      </c>
      <c r="H40" s="58">
        <v>4.0540540540540544</v>
      </c>
      <c r="I40" s="58">
        <v>6.2857142857142865</v>
      </c>
      <c r="J40" s="58">
        <v>0</v>
      </c>
      <c r="K40" s="58">
        <v>6.8656716417910451</v>
      </c>
      <c r="L40" s="58">
        <v>0</v>
      </c>
      <c r="M40" s="58">
        <v>0.47393364928909953</v>
      </c>
      <c r="N40" s="58">
        <v>0</v>
      </c>
    </row>
    <row r="41" spans="1:14" ht="20.25" customHeight="1" x14ac:dyDescent="0.25">
      <c r="A41" s="13" t="s">
        <v>949</v>
      </c>
      <c r="B41" s="23" t="s">
        <v>637</v>
      </c>
      <c r="C41" s="13" t="s">
        <v>75</v>
      </c>
      <c r="D41" s="17" t="s">
        <v>136</v>
      </c>
      <c r="E41" s="17" t="s">
        <v>164</v>
      </c>
      <c r="F41" s="86">
        <v>3.3125</v>
      </c>
      <c r="G41" s="58">
        <v>2.7149321266968327</v>
      </c>
      <c r="H41" s="58">
        <v>4.0540540540540544</v>
      </c>
      <c r="I41" s="58">
        <v>5.7142857142857144</v>
      </c>
      <c r="J41" s="58">
        <v>0</v>
      </c>
      <c r="K41" s="58">
        <v>6.567164179104477</v>
      </c>
      <c r="L41" s="58">
        <v>0.69930069930069927</v>
      </c>
      <c r="M41" s="58">
        <v>0.47393364928909953</v>
      </c>
      <c r="N41" s="58">
        <v>1.6666666666666667</v>
      </c>
    </row>
    <row r="42" spans="1:14" ht="40.5" customHeight="1" x14ac:dyDescent="0.25">
      <c r="A42" s="13" t="s">
        <v>950</v>
      </c>
      <c r="B42" s="23" t="s">
        <v>638</v>
      </c>
      <c r="C42" s="13" t="s">
        <v>75</v>
      </c>
      <c r="D42" s="17" t="s">
        <v>136</v>
      </c>
      <c r="E42" s="17" t="s">
        <v>164</v>
      </c>
      <c r="F42" s="86">
        <v>2.9375</v>
      </c>
      <c r="G42" s="58">
        <v>2.0361990950226243</v>
      </c>
      <c r="H42" s="58">
        <v>4.7297297297297298</v>
      </c>
      <c r="I42" s="58">
        <v>4.5714285714285712</v>
      </c>
      <c r="J42" s="58">
        <v>0</v>
      </c>
      <c r="K42" s="58">
        <v>6.2686567164179099</v>
      </c>
      <c r="L42" s="58">
        <v>0</v>
      </c>
      <c r="M42" s="58">
        <v>0.47393364928909953</v>
      </c>
      <c r="N42" s="58">
        <v>1.6666666666666667</v>
      </c>
    </row>
    <row r="43" spans="1:14" ht="40.5" customHeight="1" x14ac:dyDescent="0.25">
      <c r="A43" s="13" t="s">
        <v>951</v>
      </c>
      <c r="B43" s="23" t="s">
        <v>639</v>
      </c>
      <c r="C43" s="13" t="s">
        <v>75</v>
      </c>
      <c r="D43" s="17" t="s">
        <v>136</v>
      </c>
      <c r="E43" s="17" t="s">
        <v>164</v>
      </c>
      <c r="F43" s="86">
        <v>2.875</v>
      </c>
      <c r="G43" s="58">
        <v>0.90497737556561098</v>
      </c>
      <c r="H43" s="58">
        <v>4.0540540540540544</v>
      </c>
      <c r="I43" s="58">
        <v>6.8571428571428577</v>
      </c>
      <c r="J43" s="58">
        <v>0</v>
      </c>
      <c r="K43" s="58">
        <v>6.567164179104477</v>
      </c>
      <c r="L43" s="58">
        <v>0.69930069930069927</v>
      </c>
      <c r="M43" s="58">
        <v>0.47393364928909953</v>
      </c>
      <c r="N43" s="58">
        <v>0</v>
      </c>
    </row>
    <row r="44" spans="1:14" ht="60.75" customHeight="1" x14ac:dyDescent="0.25">
      <c r="A44" s="13" t="s">
        <v>952</v>
      </c>
      <c r="B44" s="23" t="s">
        <v>640</v>
      </c>
      <c r="C44" s="13" t="s">
        <v>75</v>
      </c>
      <c r="D44" s="17" t="s">
        <v>136</v>
      </c>
      <c r="E44" s="17" t="s">
        <v>164</v>
      </c>
      <c r="F44" s="86">
        <v>2.5625</v>
      </c>
      <c r="G44" s="58">
        <v>0.90497737556561098</v>
      </c>
      <c r="H44" s="58">
        <v>4.0540540540540544</v>
      </c>
      <c r="I44" s="58">
        <v>6.8571428571428577</v>
      </c>
      <c r="J44" s="58">
        <v>0</v>
      </c>
      <c r="K44" s="58">
        <v>5.6716417910447765</v>
      </c>
      <c r="L44" s="58">
        <v>0</v>
      </c>
      <c r="M44" s="58">
        <v>0</v>
      </c>
      <c r="N44" s="58">
        <v>0</v>
      </c>
    </row>
    <row r="45" spans="1:14" ht="20.25" customHeight="1" x14ac:dyDescent="0.25">
      <c r="A45" s="13" t="s">
        <v>953</v>
      </c>
      <c r="B45" s="23" t="s">
        <v>641</v>
      </c>
      <c r="C45" s="13" t="s">
        <v>75</v>
      </c>
      <c r="D45" s="17" t="s">
        <v>136</v>
      </c>
      <c r="E45" s="17" t="s">
        <v>164</v>
      </c>
      <c r="F45" s="86">
        <v>6.625</v>
      </c>
      <c r="G45" s="58">
        <v>7.4660633484162897</v>
      </c>
      <c r="H45" s="58">
        <v>4.7297297297297298</v>
      </c>
      <c r="I45" s="58">
        <v>10.857142857142858</v>
      </c>
      <c r="J45" s="58">
        <v>2.3255813953488373</v>
      </c>
      <c r="K45" s="58">
        <v>8.3582089552238816</v>
      </c>
      <c r="L45" s="58">
        <v>2.0979020979020979</v>
      </c>
      <c r="M45" s="58">
        <v>6.1611374407582939</v>
      </c>
      <c r="N45" s="58">
        <v>1.6666666666666667</v>
      </c>
    </row>
    <row r="46" spans="1:14" ht="20.25" customHeight="1" x14ac:dyDescent="0.25">
      <c r="A46" s="13" t="s">
        <v>954</v>
      </c>
      <c r="B46" s="23" t="s">
        <v>567</v>
      </c>
      <c r="C46" s="13" t="s">
        <v>75</v>
      </c>
      <c r="D46" s="17" t="s">
        <v>136</v>
      </c>
      <c r="E46" s="17" t="s">
        <v>164</v>
      </c>
      <c r="F46" s="86">
        <v>11.75</v>
      </c>
      <c r="G46" s="58">
        <v>10.180995475113122</v>
      </c>
      <c r="H46" s="58">
        <v>17.567567567567568</v>
      </c>
      <c r="I46" s="58">
        <v>11.428571428571429</v>
      </c>
      <c r="J46" s="58">
        <v>3.4883720930232558</v>
      </c>
      <c r="K46" s="58">
        <v>19.402985074626866</v>
      </c>
      <c r="L46" s="58">
        <v>9.79020979020979</v>
      </c>
      <c r="M46" s="58">
        <v>4.7393364928909953</v>
      </c>
      <c r="N46" s="58">
        <v>8.3333333333333321</v>
      </c>
    </row>
    <row r="47" spans="1:14" ht="20.25" customHeight="1" x14ac:dyDescent="0.25">
      <c r="A47" s="13" t="s">
        <v>955</v>
      </c>
      <c r="B47" s="23" t="s">
        <v>642</v>
      </c>
      <c r="C47" s="13" t="s">
        <v>75</v>
      </c>
      <c r="D47" s="17" t="s">
        <v>136</v>
      </c>
      <c r="E47" s="17" t="s">
        <v>164</v>
      </c>
      <c r="F47" s="86">
        <v>13.6875</v>
      </c>
      <c r="G47" s="58">
        <v>15.158371040723981</v>
      </c>
      <c r="H47" s="58">
        <v>19.594594594594593</v>
      </c>
      <c r="I47" s="58">
        <v>11.428571428571429</v>
      </c>
      <c r="J47" s="58">
        <v>3.4883720930232558</v>
      </c>
      <c r="K47" s="58">
        <v>20.298507462686565</v>
      </c>
      <c r="L47" s="58">
        <v>10.48951048951049</v>
      </c>
      <c r="M47" s="58">
        <v>4.7393364928909953</v>
      </c>
      <c r="N47" s="58">
        <v>11.666666666666666</v>
      </c>
    </row>
    <row r="48" spans="1:14" ht="20.25" customHeight="1" x14ac:dyDescent="0.25">
      <c r="A48" s="13" t="s">
        <v>956</v>
      </c>
      <c r="B48" s="23" t="s">
        <v>643</v>
      </c>
      <c r="C48" s="13" t="s">
        <v>75</v>
      </c>
      <c r="D48" s="17" t="s">
        <v>136</v>
      </c>
      <c r="E48" s="17" t="s">
        <v>164</v>
      </c>
      <c r="F48" s="86">
        <v>49.75</v>
      </c>
      <c r="G48" s="58">
        <v>51.80995475113123</v>
      </c>
      <c r="H48" s="58">
        <v>44.594594594594597</v>
      </c>
      <c r="I48" s="58">
        <v>41.714285714285715</v>
      </c>
      <c r="J48" s="58">
        <v>38.372093023255815</v>
      </c>
      <c r="K48" s="58">
        <v>50.149253731343279</v>
      </c>
      <c r="L48" s="58">
        <v>58.74125874125874</v>
      </c>
      <c r="M48" s="58">
        <v>52.606635071090047</v>
      </c>
      <c r="N48" s="58">
        <v>53.333333333333336</v>
      </c>
    </row>
    <row r="49" spans="1:14" ht="20.25" customHeight="1" x14ac:dyDescent="0.25">
      <c r="A49" s="13" t="s">
        <v>957</v>
      </c>
      <c r="B49" s="23" t="s">
        <v>644</v>
      </c>
      <c r="C49" s="13" t="s">
        <v>75</v>
      </c>
      <c r="D49" s="17" t="s">
        <v>136</v>
      </c>
      <c r="E49" s="17" t="s">
        <v>164</v>
      </c>
      <c r="F49" s="86">
        <v>19.25</v>
      </c>
      <c r="G49" s="58">
        <v>23.52941176470588</v>
      </c>
      <c r="H49" s="58">
        <v>16.216216216216218</v>
      </c>
      <c r="I49" s="58">
        <v>18.857142857142858</v>
      </c>
      <c r="J49" s="58">
        <v>11.627906976744185</v>
      </c>
      <c r="K49" s="58">
        <v>21.492537313432834</v>
      </c>
      <c r="L49" s="58">
        <v>12.587412587412588</v>
      </c>
      <c r="M49" s="58">
        <v>15.639810426540285</v>
      </c>
      <c r="N49" s="58">
        <v>23.333333333333332</v>
      </c>
    </row>
    <row r="50" spans="1:14" ht="20.25" customHeight="1" x14ac:dyDescent="0.25">
      <c r="A50" s="63" t="s">
        <v>958</v>
      </c>
      <c r="B50" s="23" t="s">
        <v>645</v>
      </c>
      <c r="C50" s="13" t="s">
        <v>75</v>
      </c>
      <c r="D50" s="17" t="s">
        <v>136</v>
      </c>
      <c r="E50" s="17" t="s">
        <v>164</v>
      </c>
      <c r="F50" s="86">
        <v>4</v>
      </c>
      <c r="G50" s="58">
        <v>2.9411764705882351</v>
      </c>
      <c r="H50" s="58">
        <v>5.4054054054054053</v>
      </c>
      <c r="I50" s="58">
        <v>9.7142857142857135</v>
      </c>
      <c r="J50" s="58">
        <v>0</v>
      </c>
      <c r="K50" s="58">
        <v>7.4626865671641784</v>
      </c>
      <c r="L50" s="58">
        <v>0</v>
      </c>
      <c r="M50" s="58">
        <v>0.47393364928909953</v>
      </c>
      <c r="N50" s="58">
        <v>0</v>
      </c>
    </row>
    <row r="51" spans="1:14" ht="60.75" x14ac:dyDescent="0.25">
      <c r="A51" s="13" t="s">
        <v>646</v>
      </c>
      <c r="B51" s="17" t="s">
        <v>647</v>
      </c>
      <c r="C51" s="17" t="s">
        <v>75</v>
      </c>
      <c r="D51" s="17" t="s">
        <v>539</v>
      </c>
      <c r="E51" s="17" t="s">
        <v>164</v>
      </c>
      <c r="F51" s="80" t="s">
        <v>445</v>
      </c>
      <c r="G51" s="17" t="s">
        <v>445</v>
      </c>
      <c r="H51" s="17" t="s">
        <v>445</v>
      </c>
      <c r="I51" s="17" t="s">
        <v>445</v>
      </c>
      <c r="J51" s="17" t="s">
        <v>445</v>
      </c>
      <c r="K51" s="17" t="s">
        <v>445</v>
      </c>
      <c r="L51" s="17" t="s">
        <v>445</v>
      </c>
      <c r="M51" s="17" t="s">
        <v>445</v>
      </c>
      <c r="N51" s="17" t="s">
        <v>445</v>
      </c>
    </row>
    <row r="52" spans="1:14" ht="40.5" customHeight="1" x14ac:dyDescent="0.25">
      <c r="A52" s="13" t="s">
        <v>648</v>
      </c>
      <c r="B52" s="24" t="s">
        <v>1223</v>
      </c>
      <c r="C52" s="17" t="s">
        <v>75</v>
      </c>
      <c r="D52" s="17" t="s">
        <v>539</v>
      </c>
      <c r="E52" s="17" t="s">
        <v>164</v>
      </c>
      <c r="F52" s="80" t="s">
        <v>445</v>
      </c>
      <c r="G52" s="17" t="s">
        <v>445</v>
      </c>
      <c r="H52" s="17" t="s">
        <v>445</v>
      </c>
      <c r="I52" s="17" t="s">
        <v>445</v>
      </c>
      <c r="J52" s="17" t="s">
        <v>445</v>
      </c>
      <c r="K52" s="17" t="s">
        <v>445</v>
      </c>
      <c r="L52" s="17" t="s">
        <v>445</v>
      </c>
      <c r="M52" s="17" t="s">
        <v>445</v>
      </c>
      <c r="N52" s="17" t="s">
        <v>445</v>
      </c>
    </row>
    <row r="53" spans="1:14" ht="20.25" customHeight="1" x14ac:dyDescent="0.25">
      <c r="A53" s="13" t="s">
        <v>649</v>
      </c>
      <c r="B53" s="23" t="s">
        <v>650</v>
      </c>
      <c r="C53" s="17" t="s">
        <v>75</v>
      </c>
      <c r="D53" s="17" t="s">
        <v>136</v>
      </c>
      <c r="E53" s="17" t="s">
        <v>164</v>
      </c>
      <c r="F53" s="86">
        <v>92.5</v>
      </c>
      <c r="G53" s="58">
        <v>97.058823529411768</v>
      </c>
      <c r="H53" s="58">
        <v>95.945945945945937</v>
      </c>
      <c r="I53" s="58">
        <v>89.142857142857139</v>
      </c>
      <c r="J53" s="58">
        <v>73.255813953488371</v>
      </c>
      <c r="K53" s="58">
        <v>90.149253731343279</v>
      </c>
      <c r="L53" s="58">
        <v>98.6013986013986</v>
      </c>
      <c r="M53" s="58">
        <v>94.312796208530798</v>
      </c>
      <c r="N53" s="58">
        <v>80</v>
      </c>
    </row>
    <row r="54" spans="1:14" ht="20.25" customHeight="1" x14ac:dyDescent="0.25">
      <c r="A54" s="13" t="s">
        <v>651</v>
      </c>
      <c r="B54" s="23" t="s">
        <v>652</v>
      </c>
      <c r="C54" s="17" t="s">
        <v>75</v>
      </c>
      <c r="D54" s="17" t="s">
        <v>136</v>
      </c>
      <c r="E54" s="17" t="s">
        <v>164</v>
      </c>
      <c r="F54" s="86">
        <v>88.75</v>
      </c>
      <c r="G54" s="58">
        <v>94.570135746606326</v>
      </c>
      <c r="H54" s="58">
        <v>84.459459459459467</v>
      </c>
      <c r="I54" s="58">
        <v>84.571428571428569</v>
      </c>
      <c r="J54" s="58">
        <v>74.418604651162795</v>
      </c>
      <c r="K54" s="58">
        <v>84.477611940298502</v>
      </c>
      <c r="L54" s="58">
        <v>96.503496503496507</v>
      </c>
      <c r="M54" s="58">
        <v>92.890995260663516</v>
      </c>
      <c r="N54" s="58">
        <v>80</v>
      </c>
    </row>
    <row r="55" spans="1:14" ht="20.25" customHeight="1" x14ac:dyDescent="0.25">
      <c r="A55" s="13" t="s">
        <v>653</v>
      </c>
      <c r="B55" s="23" t="s">
        <v>654</v>
      </c>
      <c r="C55" s="17" t="s">
        <v>75</v>
      </c>
      <c r="D55" s="17" t="s">
        <v>136</v>
      </c>
      <c r="E55" s="17" t="s">
        <v>164</v>
      </c>
      <c r="F55" s="86">
        <v>90.125</v>
      </c>
      <c r="G55" s="58">
        <v>96.15384615384616</v>
      </c>
      <c r="H55" s="58">
        <v>91.21621621621621</v>
      </c>
      <c r="I55" s="58">
        <v>80.571428571428569</v>
      </c>
      <c r="J55" s="58">
        <v>69.767441860465112</v>
      </c>
      <c r="K55" s="58">
        <v>87.164179104477611</v>
      </c>
      <c r="L55" s="58">
        <v>92.307692307692307</v>
      </c>
      <c r="M55" s="58">
        <v>95.260663507109001</v>
      </c>
      <c r="N55" s="58">
        <v>93.333333333333329</v>
      </c>
    </row>
    <row r="56" spans="1:14" ht="20.25" customHeight="1" x14ac:dyDescent="0.25">
      <c r="A56" s="13" t="s">
        <v>655</v>
      </c>
      <c r="B56" s="23" t="s">
        <v>656</v>
      </c>
      <c r="C56" s="17" t="s">
        <v>75</v>
      </c>
      <c r="D56" s="17" t="s">
        <v>136</v>
      </c>
      <c r="E56" s="17" t="s">
        <v>164</v>
      </c>
      <c r="F56" s="86">
        <v>91.0625</v>
      </c>
      <c r="G56" s="58">
        <v>95.927601809954751</v>
      </c>
      <c r="H56" s="58">
        <v>93.243243243243242</v>
      </c>
      <c r="I56" s="58">
        <v>83.428571428571431</v>
      </c>
      <c r="J56" s="58">
        <v>73.255813953488371</v>
      </c>
      <c r="K56" s="58">
        <v>88.358208955223887</v>
      </c>
      <c r="L56" s="58">
        <v>96.503496503496507</v>
      </c>
      <c r="M56" s="58">
        <v>96.208530805687204</v>
      </c>
      <c r="N56" s="58">
        <v>81.666666666666671</v>
      </c>
    </row>
    <row r="57" spans="1:14" ht="40.5" customHeight="1" x14ac:dyDescent="0.25">
      <c r="A57" s="13" t="s">
        <v>657</v>
      </c>
      <c r="B57" s="24" t="s">
        <v>1224</v>
      </c>
      <c r="C57" s="17" t="s">
        <v>75</v>
      </c>
      <c r="D57" s="17" t="s">
        <v>539</v>
      </c>
      <c r="E57" s="17"/>
      <c r="F57" s="80" t="s">
        <v>445</v>
      </c>
      <c r="G57" s="60" t="s">
        <v>445</v>
      </c>
      <c r="H57" s="60" t="s">
        <v>445</v>
      </c>
      <c r="I57" s="60" t="s">
        <v>445</v>
      </c>
      <c r="J57" s="60" t="s">
        <v>445</v>
      </c>
      <c r="K57" s="60" t="s">
        <v>445</v>
      </c>
      <c r="L57" s="60" t="s">
        <v>445</v>
      </c>
      <c r="M57" s="60" t="s">
        <v>445</v>
      </c>
      <c r="N57" s="60" t="s">
        <v>445</v>
      </c>
    </row>
    <row r="58" spans="1:14" ht="20.25" customHeight="1" x14ac:dyDescent="0.25">
      <c r="A58" s="13" t="s">
        <v>658</v>
      </c>
      <c r="B58" s="23" t="s">
        <v>659</v>
      </c>
      <c r="C58" s="17" t="s">
        <v>75</v>
      </c>
      <c r="D58" s="17" t="s">
        <v>136</v>
      </c>
      <c r="E58" s="17" t="s">
        <v>164</v>
      </c>
      <c r="F58" s="86">
        <v>48.8125</v>
      </c>
      <c r="G58" s="58">
        <v>68.552036199095028</v>
      </c>
      <c r="H58" s="58">
        <v>43.918918918918919</v>
      </c>
      <c r="I58" s="58">
        <v>32</v>
      </c>
      <c r="J58" s="58">
        <v>32.558139534883722</v>
      </c>
      <c r="K58" s="58">
        <v>44.179104477611943</v>
      </c>
      <c r="L58" s="58">
        <v>46.153846153846153</v>
      </c>
      <c r="M58" s="58">
        <v>42.654028436018962</v>
      </c>
      <c r="N58" s="58">
        <v>41.666666666666671</v>
      </c>
    </row>
    <row r="59" spans="1:14" ht="20.25" customHeight="1" x14ac:dyDescent="0.25">
      <c r="A59" s="13" t="s">
        <v>660</v>
      </c>
      <c r="B59" s="23" t="s">
        <v>661</v>
      </c>
      <c r="C59" s="17" t="s">
        <v>75</v>
      </c>
      <c r="D59" s="17" t="s">
        <v>136</v>
      </c>
      <c r="E59" s="17" t="s">
        <v>164</v>
      </c>
      <c r="F59" s="86">
        <v>52</v>
      </c>
      <c r="G59" s="58">
        <v>66.742081447963798</v>
      </c>
      <c r="H59" s="58">
        <v>43.918918918918919</v>
      </c>
      <c r="I59" s="58">
        <v>37.714285714285715</v>
      </c>
      <c r="J59" s="58">
        <v>39.534883720930232</v>
      </c>
      <c r="K59" s="58">
        <v>45.07462686567164</v>
      </c>
      <c r="L59" s="58">
        <v>56.643356643356647</v>
      </c>
      <c r="M59" s="58">
        <v>52.606635071090047</v>
      </c>
      <c r="N59" s="58">
        <v>48.333333333333336</v>
      </c>
    </row>
    <row r="60" spans="1:14" ht="20.25" customHeight="1" x14ac:dyDescent="0.25">
      <c r="A60" s="13" t="s">
        <v>662</v>
      </c>
      <c r="B60" s="23" t="s">
        <v>663</v>
      </c>
      <c r="C60" s="17" t="s">
        <v>75</v>
      </c>
      <c r="D60" s="17" t="s">
        <v>136</v>
      </c>
      <c r="E60" s="17" t="s">
        <v>164</v>
      </c>
      <c r="F60" s="86">
        <v>41.5</v>
      </c>
      <c r="G60" s="58">
        <v>55.656108597285069</v>
      </c>
      <c r="H60" s="58">
        <v>27.702702702702702</v>
      </c>
      <c r="I60" s="58">
        <v>29.142857142857142</v>
      </c>
      <c r="J60" s="58">
        <v>37.209302325581397</v>
      </c>
      <c r="K60" s="58">
        <v>36.71641791044776</v>
      </c>
      <c r="L60" s="58">
        <v>41.25874125874126</v>
      </c>
      <c r="M60" s="58">
        <v>41.232227488151658</v>
      </c>
      <c r="N60" s="58">
        <v>41.666666666666671</v>
      </c>
    </row>
    <row r="61" spans="1:14" ht="40.5" customHeight="1" x14ac:dyDescent="0.25">
      <c r="A61" s="13" t="s">
        <v>664</v>
      </c>
      <c r="B61" s="23" t="s">
        <v>665</v>
      </c>
      <c r="C61" s="17" t="s">
        <v>75</v>
      </c>
      <c r="D61" s="17" t="s">
        <v>136</v>
      </c>
      <c r="E61" s="17" t="s">
        <v>164</v>
      </c>
      <c r="F61" s="86">
        <v>40.1875</v>
      </c>
      <c r="G61" s="58">
        <v>51.583710407239828</v>
      </c>
      <c r="H61" s="58">
        <v>33.108108108108105</v>
      </c>
      <c r="I61" s="58">
        <v>28.571428571428569</v>
      </c>
      <c r="J61" s="58">
        <v>34.883720930232556</v>
      </c>
      <c r="K61" s="58">
        <v>35.522388059701491</v>
      </c>
      <c r="L61" s="58">
        <v>48.951048951048953</v>
      </c>
      <c r="M61" s="58">
        <v>32.70142180094787</v>
      </c>
      <c r="N61" s="58">
        <v>46.666666666666664</v>
      </c>
    </row>
    <row r="62" spans="1:14" ht="40.5" customHeight="1" x14ac:dyDescent="0.25">
      <c r="A62" s="13" t="s">
        <v>666</v>
      </c>
      <c r="B62" s="23" t="s">
        <v>667</v>
      </c>
      <c r="C62" s="17" t="s">
        <v>75</v>
      </c>
      <c r="D62" s="17" t="s">
        <v>136</v>
      </c>
      <c r="E62" s="17" t="s">
        <v>164</v>
      </c>
      <c r="F62" s="86">
        <v>42.75</v>
      </c>
      <c r="G62" s="58">
        <v>52.262443438914033</v>
      </c>
      <c r="H62" s="58">
        <v>29.72972972972973</v>
      </c>
      <c r="I62" s="58">
        <v>31.428571428571427</v>
      </c>
      <c r="J62" s="58">
        <v>41.860465116279073</v>
      </c>
      <c r="K62" s="58">
        <v>38.805970149253731</v>
      </c>
      <c r="L62" s="58">
        <v>48.251748251748253</v>
      </c>
      <c r="M62" s="58">
        <v>43.127962085308056</v>
      </c>
      <c r="N62" s="58">
        <v>46.666666666666664</v>
      </c>
    </row>
    <row r="63" spans="1:14" ht="20.25" customHeight="1" x14ac:dyDescent="0.25">
      <c r="A63" s="13" t="s">
        <v>668</v>
      </c>
      <c r="B63" s="23" t="s">
        <v>669</v>
      </c>
      <c r="C63" s="17" t="s">
        <v>75</v>
      </c>
      <c r="D63" s="17" t="s">
        <v>136</v>
      </c>
      <c r="E63" s="17" t="s">
        <v>164</v>
      </c>
      <c r="F63" s="86">
        <v>31.874999999999996</v>
      </c>
      <c r="G63" s="58">
        <v>44.343891402714931</v>
      </c>
      <c r="H63" s="58">
        <v>25.675675675675674</v>
      </c>
      <c r="I63" s="58">
        <v>19.428571428571427</v>
      </c>
      <c r="J63" s="58">
        <v>23.255813953488371</v>
      </c>
      <c r="K63" s="58">
        <v>34.92537313432836</v>
      </c>
      <c r="L63" s="58">
        <v>22.377622377622377</v>
      </c>
      <c r="M63" s="58">
        <v>28.436018957345972</v>
      </c>
      <c r="N63" s="58">
        <v>21.666666666666668</v>
      </c>
    </row>
    <row r="64" spans="1:14" ht="20.25" customHeight="1" x14ac:dyDescent="0.25">
      <c r="A64" s="13" t="s">
        <v>670</v>
      </c>
      <c r="B64" s="23" t="s">
        <v>671</v>
      </c>
      <c r="C64" s="17" t="s">
        <v>75</v>
      </c>
      <c r="D64" s="17" t="s">
        <v>136</v>
      </c>
      <c r="E64" s="17" t="s">
        <v>164</v>
      </c>
      <c r="F64" s="86">
        <v>26.125</v>
      </c>
      <c r="G64" s="58">
        <v>36.651583710407238</v>
      </c>
      <c r="H64" s="58">
        <v>25</v>
      </c>
      <c r="I64" s="58">
        <v>19.428571428571427</v>
      </c>
      <c r="J64" s="58">
        <v>22.093023255813954</v>
      </c>
      <c r="K64" s="58">
        <v>22.089552238805972</v>
      </c>
      <c r="L64" s="58">
        <v>19.58041958041958</v>
      </c>
      <c r="M64" s="58">
        <v>25.118483412322274</v>
      </c>
      <c r="N64" s="58">
        <v>18.333333333333332</v>
      </c>
    </row>
    <row r="65" spans="1:14" ht="81" customHeight="1" x14ac:dyDescent="0.25">
      <c r="A65" s="13" t="s">
        <v>672</v>
      </c>
      <c r="B65" s="23" t="s">
        <v>673</v>
      </c>
      <c r="C65" s="17" t="s">
        <v>75</v>
      </c>
      <c r="D65" s="17" t="s">
        <v>136</v>
      </c>
      <c r="E65" s="17" t="s">
        <v>164</v>
      </c>
      <c r="F65" s="86">
        <v>31.937500000000004</v>
      </c>
      <c r="G65" s="58">
        <v>41.402714932126692</v>
      </c>
      <c r="H65" s="58">
        <v>24.324324324324326</v>
      </c>
      <c r="I65" s="58">
        <v>21.142857142857142</v>
      </c>
      <c r="J65" s="58">
        <v>37.209302325581397</v>
      </c>
      <c r="K65" s="58">
        <v>28.955223880597014</v>
      </c>
      <c r="L65" s="58">
        <v>31.46853146853147</v>
      </c>
      <c r="M65" s="58">
        <v>30.33175355450237</v>
      </c>
      <c r="N65" s="58">
        <v>28.333333333333332</v>
      </c>
    </row>
    <row r="66" spans="1:14" ht="81" customHeight="1" x14ac:dyDescent="0.25">
      <c r="A66" s="13" t="s">
        <v>674</v>
      </c>
      <c r="B66" s="23" t="s">
        <v>675</v>
      </c>
      <c r="C66" s="17" t="s">
        <v>75</v>
      </c>
      <c r="D66" s="17" t="s">
        <v>136</v>
      </c>
      <c r="E66" s="17" t="s">
        <v>164</v>
      </c>
      <c r="F66" s="86">
        <v>33.0625</v>
      </c>
      <c r="G66" s="58">
        <v>43.665158371040725</v>
      </c>
      <c r="H66" s="58">
        <v>25.675675675675674</v>
      </c>
      <c r="I66" s="58">
        <v>20</v>
      </c>
      <c r="J66" s="58">
        <v>37.209302325581397</v>
      </c>
      <c r="K66" s="58">
        <v>30.447761194029848</v>
      </c>
      <c r="L66" s="58">
        <v>36.363636363636367</v>
      </c>
      <c r="M66" s="58">
        <v>27.488151658767773</v>
      </c>
      <c r="N66" s="58">
        <v>31.666666666666664</v>
      </c>
    </row>
    <row r="67" spans="1:14" ht="81" customHeight="1" x14ac:dyDescent="0.25">
      <c r="A67" s="13" t="s">
        <v>676</v>
      </c>
      <c r="B67" s="23" t="s">
        <v>677</v>
      </c>
      <c r="C67" s="17" t="s">
        <v>75</v>
      </c>
      <c r="D67" s="17" t="s">
        <v>136</v>
      </c>
      <c r="E67" s="17" t="s">
        <v>164</v>
      </c>
      <c r="F67" s="86">
        <v>39</v>
      </c>
      <c r="G67" s="58">
        <v>50.904977375565608</v>
      </c>
      <c r="H67" s="58">
        <v>31.081081081081081</v>
      </c>
      <c r="I67" s="58">
        <v>22.857142857142858</v>
      </c>
      <c r="J67" s="58">
        <v>41.860465116279073</v>
      </c>
      <c r="K67" s="58">
        <v>34.92537313432836</v>
      </c>
      <c r="L67" s="58">
        <v>37.76223776223776</v>
      </c>
      <c r="M67" s="58">
        <v>39.810426540284361</v>
      </c>
      <c r="N67" s="58">
        <v>36.666666666666664</v>
      </c>
    </row>
    <row r="68" spans="1:14" ht="101.25" customHeight="1" x14ac:dyDescent="0.25">
      <c r="A68" s="13" t="s">
        <v>678</v>
      </c>
      <c r="B68" s="23" t="s">
        <v>679</v>
      </c>
      <c r="C68" s="17" t="s">
        <v>75</v>
      </c>
      <c r="D68" s="17" t="s">
        <v>136</v>
      </c>
      <c r="E68" s="17" t="s">
        <v>164</v>
      </c>
      <c r="F68" s="86">
        <v>38</v>
      </c>
      <c r="G68" s="58">
        <v>49.547511312217196</v>
      </c>
      <c r="H68" s="58">
        <v>31.756756756756754</v>
      </c>
      <c r="I68" s="58">
        <v>26.857142857142858</v>
      </c>
      <c r="J68" s="58">
        <v>31.395348837209301</v>
      </c>
      <c r="K68" s="58">
        <v>34.029850746268657</v>
      </c>
      <c r="L68" s="58">
        <v>39.16083916083916</v>
      </c>
      <c r="M68" s="58">
        <v>36.492890995260666</v>
      </c>
      <c r="N68" s="58">
        <v>35</v>
      </c>
    </row>
    <row r="69" spans="1:14" ht="40.5" customHeight="1" x14ac:dyDescent="0.25">
      <c r="A69" s="13" t="s">
        <v>680</v>
      </c>
      <c r="B69" s="23" t="s">
        <v>681</v>
      </c>
      <c r="C69" s="17" t="s">
        <v>75</v>
      </c>
      <c r="D69" s="17" t="s">
        <v>136</v>
      </c>
      <c r="E69" s="17" t="s">
        <v>164</v>
      </c>
      <c r="F69" s="86">
        <v>20.8125</v>
      </c>
      <c r="G69" s="58">
        <v>30.76923076923077</v>
      </c>
      <c r="H69" s="58">
        <v>25</v>
      </c>
      <c r="I69" s="58">
        <v>12.571428571428573</v>
      </c>
      <c r="J69" s="58">
        <v>11.627906976744185</v>
      </c>
      <c r="K69" s="58">
        <v>21.194029850746269</v>
      </c>
      <c r="L69" s="58">
        <v>11.188811188811188</v>
      </c>
      <c r="M69" s="58">
        <v>18.009478672985782</v>
      </c>
      <c r="N69" s="58">
        <v>5</v>
      </c>
    </row>
    <row r="70" spans="1:14" ht="40.5" customHeight="1" x14ac:dyDescent="0.25">
      <c r="A70" s="13" t="s">
        <v>682</v>
      </c>
      <c r="B70" s="23" t="s">
        <v>683</v>
      </c>
      <c r="C70" s="17" t="s">
        <v>75</v>
      </c>
      <c r="D70" s="17" t="s">
        <v>136</v>
      </c>
      <c r="E70" s="17" t="s">
        <v>164</v>
      </c>
      <c r="F70" s="86">
        <v>17.9375</v>
      </c>
      <c r="G70" s="58">
        <v>29.185520361990953</v>
      </c>
      <c r="H70" s="58">
        <v>24.324324324324326</v>
      </c>
      <c r="I70" s="58">
        <v>6.8571428571428577</v>
      </c>
      <c r="J70" s="58">
        <v>5.8139534883720927</v>
      </c>
      <c r="K70" s="58">
        <v>17.910447761194028</v>
      </c>
      <c r="L70" s="58">
        <v>12.587412587412588</v>
      </c>
      <c r="M70" s="58">
        <v>11.374407582938389</v>
      </c>
      <c r="N70" s="58">
        <v>5</v>
      </c>
    </row>
    <row r="71" spans="1:14" ht="20.25" customHeight="1" x14ac:dyDescent="0.25">
      <c r="A71" s="13" t="s">
        <v>684</v>
      </c>
      <c r="B71" s="77" t="s">
        <v>756</v>
      </c>
      <c r="C71" s="17" t="s">
        <v>75</v>
      </c>
      <c r="D71" s="17" t="s">
        <v>136</v>
      </c>
      <c r="E71" s="17" t="s">
        <v>164</v>
      </c>
      <c r="F71" s="86">
        <v>12.75</v>
      </c>
      <c r="G71" s="58">
        <v>19.683257918552037</v>
      </c>
      <c r="H71" s="58">
        <v>19.594594594594593</v>
      </c>
      <c r="I71" s="58">
        <v>8.5714285714285712</v>
      </c>
      <c r="J71" s="58">
        <v>4.6511627906976747</v>
      </c>
      <c r="K71" s="58">
        <v>11.343283582089553</v>
      </c>
      <c r="L71" s="58">
        <v>6.2937062937062942</v>
      </c>
      <c r="M71" s="58">
        <v>8.5308056872037916</v>
      </c>
      <c r="N71" s="58">
        <v>6.666666666666667</v>
      </c>
    </row>
    <row r="72" spans="1:14" ht="20.25" customHeight="1" x14ac:dyDescent="0.25">
      <c r="A72" s="13" t="s">
        <v>685</v>
      </c>
      <c r="B72" s="77" t="s">
        <v>757</v>
      </c>
      <c r="C72" s="17" t="s">
        <v>75</v>
      </c>
      <c r="D72" s="17" t="s">
        <v>136</v>
      </c>
      <c r="E72" s="17" t="s">
        <v>164</v>
      </c>
      <c r="F72" s="86">
        <v>13.6875</v>
      </c>
      <c r="G72" s="58">
        <v>20.135746606334841</v>
      </c>
      <c r="H72" s="58">
        <v>21.621621621621621</v>
      </c>
      <c r="I72" s="58">
        <v>10.285714285714285</v>
      </c>
      <c r="J72" s="58">
        <v>3.4883720930232558</v>
      </c>
      <c r="K72" s="58">
        <v>11.940298507462686</v>
      </c>
      <c r="L72" s="58">
        <v>9.79020979020979</v>
      </c>
      <c r="M72" s="58">
        <v>9.4786729857819907</v>
      </c>
      <c r="N72" s="58">
        <v>5</v>
      </c>
    </row>
    <row r="73" spans="1:14" ht="81" customHeight="1" x14ac:dyDescent="0.25">
      <c r="A73" s="13" t="s">
        <v>686</v>
      </c>
      <c r="B73" s="77" t="s">
        <v>758</v>
      </c>
      <c r="C73" s="17" t="s">
        <v>75</v>
      </c>
      <c r="D73" s="17" t="s">
        <v>136</v>
      </c>
      <c r="E73" s="17" t="s">
        <v>164</v>
      </c>
      <c r="F73" s="86">
        <v>11.5625</v>
      </c>
      <c r="G73" s="58">
        <v>19.457013574660635</v>
      </c>
      <c r="H73" s="58">
        <v>20.945945945945947</v>
      </c>
      <c r="I73" s="58">
        <v>7.4285714285714288</v>
      </c>
      <c r="J73" s="58">
        <v>3.4883720930232558</v>
      </c>
      <c r="K73" s="58">
        <v>9.5522388059701502</v>
      </c>
      <c r="L73" s="58">
        <v>3.4965034965034967</v>
      </c>
      <c r="M73" s="58">
        <v>6.6350710900473935</v>
      </c>
      <c r="N73" s="58">
        <v>1.6666666666666667</v>
      </c>
    </row>
    <row r="74" spans="1:14" ht="60.75" x14ac:dyDescent="0.25">
      <c r="A74" s="13" t="s">
        <v>687</v>
      </c>
      <c r="B74" s="30" t="s">
        <v>688</v>
      </c>
      <c r="C74" s="13" t="s">
        <v>75</v>
      </c>
      <c r="D74" s="17" t="s">
        <v>136</v>
      </c>
      <c r="E74" s="17" t="s">
        <v>164</v>
      </c>
      <c r="F74" s="80" t="s">
        <v>445</v>
      </c>
      <c r="G74" s="17" t="s">
        <v>445</v>
      </c>
      <c r="H74" s="17" t="s">
        <v>445</v>
      </c>
      <c r="I74" s="17" t="s">
        <v>445</v>
      </c>
      <c r="J74" s="17" t="s">
        <v>445</v>
      </c>
      <c r="K74" s="17" t="s">
        <v>445</v>
      </c>
      <c r="L74" s="17" t="s">
        <v>445</v>
      </c>
      <c r="M74" s="17" t="s">
        <v>445</v>
      </c>
      <c r="N74" s="17" t="s">
        <v>445</v>
      </c>
    </row>
    <row r="75" spans="1:14" ht="20.25" customHeight="1" x14ac:dyDescent="0.25">
      <c r="A75" s="13" t="s">
        <v>689</v>
      </c>
      <c r="B75" s="23" t="s">
        <v>13</v>
      </c>
      <c r="C75" s="13" t="s">
        <v>75</v>
      </c>
      <c r="D75" s="17" t="s">
        <v>136</v>
      </c>
      <c r="E75" s="17" t="s">
        <v>164</v>
      </c>
      <c r="F75" s="86">
        <v>73</v>
      </c>
      <c r="G75" s="58">
        <v>72.185430463576168</v>
      </c>
      <c r="H75" s="58">
        <v>89.090909090909093</v>
      </c>
      <c r="I75" s="58">
        <v>68.253968253968253</v>
      </c>
      <c r="J75" s="58">
        <v>78.94736842105263</v>
      </c>
      <c r="K75" s="58">
        <v>69.620253164556971</v>
      </c>
      <c r="L75" s="58">
        <v>70.212765957446805</v>
      </c>
      <c r="M75" s="58">
        <v>68.333333333333329</v>
      </c>
      <c r="N75" s="58">
        <v>76.923076923076934</v>
      </c>
    </row>
    <row r="76" spans="1:14" ht="20.25" customHeight="1" x14ac:dyDescent="0.25">
      <c r="A76" s="13" t="s">
        <v>690</v>
      </c>
      <c r="B76" s="23" t="s">
        <v>17</v>
      </c>
      <c r="C76" s="13" t="s">
        <v>75</v>
      </c>
      <c r="D76" s="17" t="s">
        <v>136</v>
      </c>
      <c r="E76" s="17" t="s">
        <v>164</v>
      </c>
      <c r="F76" s="86">
        <v>3.4000000000000004</v>
      </c>
      <c r="G76" s="58">
        <v>4.6357615894039732</v>
      </c>
      <c r="H76" s="58">
        <v>0</v>
      </c>
      <c r="I76" s="58">
        <v>4.7619047619047619</v>
      </c>
      <c r="J76" s="58">
        <v>5.2631578947368416</v>
      </c>
      <c r="K76" s="58">
        <v>1.2658227848101267</v>
      </c>
      <c r="L76" s="58">
        <v>4.2553191489361701</v>
      </c>
      <c r="M76" s="58">
        <v>3.3333333333333335</v>
      </c>
      <c r="N76" s="58">
        <v>3.8461538461538463</v>
      </c>
    </row>
    <row r="77" spans="1:14" ht="20.25" customHeight="1" x14ac:dyDescent="0.25">
      <c r="A77" s="13" t="s">
        <v>691</v>
      </c>
      <c r="B77" s="23" t="s">
        <v>498</v>
      </c>
      <c r="C77" s="13" t="s">
        <v>75</v>
      </c>
      <c r="D77" s="17" t="s">
        <v>136</v>
      </c>
      <c r="E77" s="17" t="s">
        <v>164</v>
      </c>
      <c r="F77" s="86">
        <v>2</v>
      </c>
      <c r="G77" s="58">
        <v>1.3245033112582782</v>
      </c>
      <c r="H77" s="58">
        <v>1.8181818181818181</v>
      </c>
      <c r="I77" s="58">
        <v>3.1746031746031744</v>
      </c>
      <c r="J77" s="58">
        <v>5.2631578947368416</v>
      </c>
      <c r="K77" s="58">
        <v>0</v>
      </c>
      <c r="L77" s="58">
        <v>0</v>
      </c>
      <c r="M77" s="58">
        <v>5</v>
      </c>
      <c r="N77" s="58">
        <v>3.8461538461538463</v>
      </c>
    </row>
    <row r="78" spans="1:14" ht="20.25" customHeight="1" x14ac:dyDescent="0.25">
      <c r="A78" s="13" t="s">
        <v>692</v>
      </c>
      <c r="B78" s="23" t="s">
        <v>25</v>
      </c>
      <c r="C78" s="13" t="s">
        <v>75</v>
      </c>
      <c r="D78" s="17" t="s">
        <v>136</v>
      </c>
      <c r="E78" s="17" t="s">
        <v>164</v>
      </c>
      <c r="F78" s="86">
        <v>0.8</v>
      </c>
      <c r="G78" s="58">
        <v>1.3245033112582782</v>
      </c>
      <c r="H78" s="58">
        <v>1.8181818181818181</v>
      </c>
      <c r="I78" s="58">
        <v>0</v>
      </c>
      <c r="J78" s="58">
        <v>5.2631578947368416</v>
      </c>
      <c r="K78" s="58">
        <v>0</v>
      </c>
      <c r="L78" s="58">
        <v>0</v>
      </c>
      <c r="M78" s="58">
        <v>0</v>
      </c>
      <c r="N78" s="58">
        <v>0</v>
      </c>
    </row>
    <row r="79" spans="1:14" ht="20.25" customHeight="1" x14ac:dyDescent="0.25">
      <c r="A79" s="13" t="s">
        <v>693</v>
      </c>
      <c r="B79" s="23" t="s">
        <v>694</v>
      </c>
      <c r="C79" s="13" t="s">
        <v>75</v>
      </c>
      <c r="D79" s="17" t="s">
        <v>136</v>
      </c>
      <c r="E79" s="17" t="s">
        <v>164</v>
      </c>
      <c r="F79" s="86">
        <v>29.799999999999997</v>
      </c>
      <c r="G79" s="58">
        <v>27.152317880794701</v>
      </c>
      <c r="H79" s="58">
        <v>45.454545454545453</v>
      </c>
      <c r="I79" s="58">
        <v>19.047619047619047</v>
      </c>
      <c r="J79" s="58">
        <v>42.105263157894733</v>
      </c>
      <c r="K79" s="58">
        <v>34.177215189873415</v>
      </c>
      <c r="L79" s="58">
        <v>19.148936170212767</v>
      </c>
      <c r="M79" s="58">
        <v>30</v>
      </c>
      <c r="N79" s="58">
        <v>34.615384615384613</v>
      </c>
    </row>
    <row r="80" spans="1:14" ht="20.25" customHeight="1" x14ac:dyDescent="0.25">
      <c r="A80" s="13" t="s">
        <v>695</v>
      </c>
      <c r="B80" s="23" t="s">
        <v>696</v>
      </c>
      <c r="C80" s="13" t="s">
        <v>75</v>
      </c>
      <c r="D80" s="17" t="s">
        <v>136</v>
      </c>
      <c r="E80" s="17" t="s">
        <v>164</v>
      </c>
      <c r="F80" s="86">
        <v>18.399999999999999</v>
      </c>
      <c r="G80" s="58">
        <v>18.543046357615893</v>
      </c>
      <c r="H80" s="58">
        <v>16.363636363636363</v>
      </c>
      <c r="I80" s="58">
        <v>22.222222222222221</v>
      </c>
      <c r="J80" s="58">
        <v>31.578947368421051</v>
      </c>
      <c r="K80" s="58">
        <v>17.721518987341771</v>
      </c>
      <c r="L80" s="58">
        <v>10.638297872340425</v>
      </c>
      <c r="M80" s="58">
        <v>21.666666666666668</v>
      </c>
      <c r="N80" s="58">
        <v>11.538461538461538</v>
      </c>
    </row>
    <row r="81" spans="1:14" ht="20.25" customHeight="1" x14ac:dyDescent="0.25">
      <c r="A81" s="13" t="s">
        <v>697</v>
      </c>
      <c r="B81" s="23" t="s">
        <v>698</v>
      </c>
      <c r="C81" s="13" t="s">
        <v>75</v>
      </c>
      <c r="D81" s="17" t="s">
        <v>136</v>
      </c>
      <c r="E81" s="17" t="s">
        <v>164</v>
      </c>
      <c r="F81" s="86">
        <v>2.6</v>
      </c>
      <c r="G81" s="58">
        <v>1.3245033112582782</v>
      </c>
      <c r="H81" s="58">
        <v>3.6363636363636362</v>
      </c>
      <c r="I81" s="58">
        <v>1.5873015873015872</v>
      </c>
      <c r="J81" s="58">
        <v>10.526315789473683</v>
      </c>
      <c r="K81" s="58">
        <v>3.79746835443038</v>
      </c>
      <c r="L81" s="58">
        <v>0</v>
      </c>
      <c r="M81" s="58">
        <v>5</v>
      </c>
      <c r="N81" s="58">
        <v>0</v>
      </c>
    </row>
    <row r="82" spans="1:14" ht="20.25" customHeight="1" x14ac:dyDescent="0.25">
      <c r="A82" s="13" t="s">
        <v>699</v>
      </c>
      <c r="B82" s="23" t="s">
        <v>700</v>
      </c>
      <c r="C82" s="13" t="s">
        <v>75</v>
      </c>
      <c r="D82" s="17" t="s">
        <v>136</v>
      </c>
      <c r="E82" s="17" t="s">
        <v>164</v>
      </c>
      <c r="F82" s="86">
        <v>1.6</v>
      </c>
      <c r="G82" s="58">
        <v>3.3112582781456954</v>
      </c>
      <c r="H82" s="58">
        <v>3.6363636363636362</v>
      </c>
      <c r="I82" s="58">
        <v>0</v>
      </c>
      <c r="J82" s="58">
        <v>5.2631578947368416</v>
      </c>
      <c r="K82" s="58">
        <v>0</v>
      </c>
      <c r="L82" s="58">
        <v>0</v>
      </c>
      <c r="M82" s="58">
        <v>0</v>
      </c>
      <c r="N82" s="58">
        <v>0</v>
      </c>
    </row>
    <row r="83" spans="1:14" ht="81" customHeight="1" x14ac:dyDescent="0.25">
      <c r="A83" s="13" t="s">
        <v>701</v>
      </c>
      <c r="B83" s="17" t="s">
        <v>702</v>
      </c>
      <c r="C83" s="13" t="s">
        <v>703</v>
      </c>
      <c r="D83" s="17"/>
      <c r="E83" s="17" t="s">
        <v>164</v>
      </c>
      <c r="F83" s="80" t="s">
        <v>445</v>
      </c>
      <c r="G83" s="17" t="s">
        <v>445</v>
      </c>
      <c r="H83" s="17" t="s">
        <v>445</v>
      </c>
      <c r="I83" s="17" t="s">
        <v>445</v>
      </c>
      <c r="J83" s="17" t="s">
        <v>445</v>
      </c>
      <c r="K83" s="17" t="s">
        <v>445</v>
      </c>
      <c r="L83" s="17" t="s">
        <v>445</v>
      </c>
      <c r="M83" s="17" t="s">
        <v>445</v>
      </c>
      <c r="N83" s="17" t="s">
        <v>445</v>
      </c>
    </row>
    <row r="84" spans="1:14" ht="20.25" customHeight="1" x14ac:dyDescent="0.25">
      <c r="A84" s="63" t="s">
        <v>1228</v>
      </c>
      <c r="B84" s="23" t="s">
        <v>704</v>
      </c>
      <c r="C84" s="13" t="s">
        <v>75</v>
      </c>
      <c r="D84" s="17" t="s">
        <v>136</v>
      </c>
      <c r="E84" s="17" t="s">
        <v>164</v>
      </c>
      <c r="F84" s="86">
        <v>71.599999999999994</v>
      </c>
      <c r="G84" s="58">
        <v>71.523178807947019</v>
      </c>
      <c r="H84" s="58">
        <v>78.181818181818187</v>
      </c>
      <c r="I84" s="58">
        <v>76.19047619047619</v>
      </c>
      <c r="J84" s="58">
        <v>89.473684210526315</v>
      </c>
      <c r="K84" s="58">
        <v>74.683544303797461</v>
      </c>
      <c r="L84" s="58">
        <v>59.574468085106382</v>
      </c>
      <c r="M84" s="58">
        <v>63.333333333333329</v>
      </c>
      <c r="N84" s="58">
        <v>65.384615384615387</v>
      </c>
    </row>
    <row r="85" spans="1:14" ht="20.25" customHeight="1" x14ac:dyDescent="0.25">
      <c r="A85" s="63" t="s">
        <v>1229</v>
      </c>
      <c r="B85" s="23" t="s">
        <v>705</v>
      </c>
      <c r="C85" s="13" t="s">
        <v>75</v>
      </c>
      <c r="D85" s="17" t="s">
        <v>136</v>
      </c>
      <c r="E85" s="17" t="s">
        <v>164</v>
      </c>
      <c r="F85" s="86">
        <v>48.8</v>
      </c>
      <c r="G85" s="58">
        <v>49.006622516556291</v>
      </c>
      <c r="H85" s="58">
        <v>41.818181818181813</v>
      </c>
      <c r="I85" s="58">
        <v>53.968253968253968</v>
      </c>
      <c r="J85" s="58">
        <v>78.94736842105263</v>
      </c>
      <c r="K85" s="58">
        <v>51.898734177215189</v>
      </c>
      <c r="L85" s="58">
        <v>48.936170212765958</v>
      </c>
      <c r="M85" s="58">
        <v>40</v>
      </c>
      <c r="N85" s="58">
        <v>38.461538461538467</v>
      </c>
    </row>
    <row r="86" spans="1:14" ht="20.25" customHeight="1" x14ac:dyDescent="0.25">
      <c r="A86" s="63" t="s">
        <v>1230</v>
      </c>
      <c r="B86" s="23" t="s">
        <v>706</v>
      </c>
      <c r="C86" s="13" t="s">
        <v>75</v>
      </c>
      <c r="D86" s="17" t="s">
        <v>136</v>
      </c>
      <c r="E86" s="17" t="s">
        <v>164</v>
      </c>
      <c r="F86" s="86">
        <v>8.8000000000000007</v>
      </c>
      <c r="G86" s="58">
        <v>9.2715231788079464</v>
      </c>
      <c r="H86" s="58">
        <v>10.909090909090908</v>
      </c>
      <c r="I86" s="58">
        <v>12.698412698412698</v>
      </c>
      <c r="J86" s="58">
        <v>15.789473684210526</v>
      </c>
      <c r="K86" s="58">
        <v>6.3291139240506329</v>
      </c>
      <c r="L86" s="58">
        <v>8.5106382978723403</v>
      </c>
      <c r="M86" s="58">
        <v>3.3333333333333335</v>
      </c>
      <c r="N86" s="58">
        <v>7.6923076923076925</v>
      </c>
    </row>
    <row r="87" spans="1:14" ht="20.25" customHeight="1" x14ac:dyDescent="0.25">
      <c r="A87" s="63" t="s">
        <v>1231</v>
      </c>
      <c r="B87" s="23" t="s">
        <v>707</v>
      </c>
      <c r="C87" s="13" t="s">
        <v>75</v>
      </c>
      <c r="D87" s="17" t="s">
        <v>136</v>
      </c>
      <c r="E87" s="17" t="s">
        <v>164</v>
      </c>
      <c r="F87" s="86">
        <v>11</v>
      </c>
      <c r="G87" s="58">
        <v>9.2715231788079464</v>
      </c>
      <c r="H87" s="58">
        <v>12.727272727272727</v>
      </c>
      <c r="I87" s="58">
        <v>14.285714285714285</v>
      </c>
      <c r="J87" s="58">
        <v>15.789473684210526</v>
      </c>
      <c r="K87" s="58">
        <v>10.126582278481013</v>
      </c>
      <c r="L87" s="58">
        <v>8.5106382978723403</v>
      </c>
      <c r="M87" s="58">
        <v>8.3333333333333321</v>
      </c>
      <c r="N87" s="58">
        <v>19.230769230769234</v>
      </c>
    </row>
    <row r="88" spans="1:14" ht="20.25" customHeight="1" x14ac:dyDescent="0.25">
      <c r="A88" s="63" t="s">
        <v>1232</v>
      </c>
      <c r="B88" s="23" t="s">
        <v>708</v>
      </c>
      <c r="C88" s="13" t="s">
        <v>75</v>
      </c>
      <c r="D88" s="17" t="s">
        <v>136</v>
      </c>
      <c r="E88" s="17" t="s">
        <v>164</v>
      </c>
      <c r="F88" s="86">
        <v>20.8</v>
      </c>
      <c r="G88" s="58">
        <v>21.192052980132452</v>
      </c>
      <c r="H88" s="58">
        <v>23.636363636363637</v>
      </c>
      <c r="I88" s="58">
        <v>25.396825396825395</v>
      </c>
      <c r="J88" s="58">
        <v>21.052631578947366</v>
      </c>
      <c r="K88" s="58">
        <v>16.455696202531644</v>
      </c>
      <c r="L88" s="58">
        <v>21.276595744680851</v>
      </c>
      <c r="M88" s="58">
        <v>20</v>
      </c>
      <c r="N88" s="58">
        <v>15.384615384615385</v>
      </c>
    </row>
    <row r="89" spans="1:14" ht="20.25" customHeight="1" x14ac:dyDescent="0.25">
      <c r="A89" s="63" t="s">
        <v>1233</v>
      </c>
      <c r="B89" s="23" t="s">
        <v>709</v>
      </c>
      <c r="C89" s="13" t="s">
        <v>75</v>
      </c>
      <c r="D89" s="17" t="s">
        <v>136</v>
      </c>
      <c r="E89" s="17" t="s">
        <v>164</v>
      </c>
      <c r="F89" s="86">
        <v>16.2</v>
      </c>
      <c r="G89" s="58">
        <v>14.569536423841059</v>
      </c>
      <c r="H89" s="58">
        <v>20</v>
      </c>
      <c r="I89" s="58">
        <v>20.634920634920633</v>
      </c>
      <c r="J89" s="58">
        <v>10.526315789473683</v>
      </c>
      <c r="K89" s="58">
        <v>18.9873417721519</v>
      </c>
      <c r="L89" s="58">
        <v>12.76595744680851</v>
      </c>
      <c r="M89" s="58">
        <v>16.666666666666664</v>
      </c>
      <c r="N89" s="58">
        <v>7.6923076923076925</v>
      </c>
    </row>
    <row r="90" spans="1:14" ht="20.25" customHeight="1" x14ac:dyDescent="0.25">
      <c r="A90" s="63" t="s">
        <v>1234</v>
      </c>
      <c r="B90" s="23" t="s">
        <v>710</v>
      </c>
      <c r="C90" s="13" t="s">
        <v>75</v>
      </c>
      <c r="D90" s="17" t="s">
        <v>136</v>
      </c>
      <c r="E90" s="17" t="s">
        <v>164</v>
      </c>
      <c r="F90" s="86">
        <v>2.6</v>
      </c>
      <c r="G90" s="58">
        <v>1.3245033112582782</v>
      </c>
      <c r="H90" s="58">
        <v>1.8181818181818181</v>
      </c>
      <c r="I90" s="58">
        <v>1.5873015873015872</v>
      </c>
      <c r="J90" s="58">
        <v>5.2631578947368416</v>
      </c>
      <c r="K90" s="58">
        <v>5.0632911392405067</v>
      </c>
      <c r="L90" s="58">
        <v>2.1276595744680851</v>
      </c>
      <c r="M90" s="58">
        <v>5</v>
      </c>
      <c r="N90" s="58">
        <v>0</v>
      </c>
    </row>
    <row r="91" spans="1:14" ht="20.25" customHeight="1" x14ac:dyDescent="0.25">
      <c r="A91" s="63" t="s">
        <v>1235</v>
      </c>
      <c r="B91" s="23" t="s">
        <v>711</v>
      </c>
      <c r="C91" s="13" t="s">
        <v>75</v>
      </c>
      <c r="D91" s="17" t="s">
        <v>136</v>
      </c>
      <c r="E91" s="17" t="s">
        <v>164</v>
      </c>
      <c r="F91" s="86">
        <v>8.8000000000000007</v>
      </c>
      <c r="G91" s="58">
        <v>5.9602649006622519</v>
      </c>
      <c r="H91" s="58">
        <v>9.0909090909090917</v>
      </c>
      <c r="I91" s="58">
        <v>11.111111111111111</v>
      </c>
      <c r="J91" s="58">
        <v>15.789473684210526</v>
      </c>
      <c r="K91" s="58">
        <v>8.8607594936708853</v>
      </c>
      <c r="L91" s="58">
        <v>10.638297872340425</v>
      </c>
      <c r="M91" s="58">
        <v>11.666666666666666</v>
      </c>
      <c r="N91" s="58">
        <v>3.8461538461538463</v>
      </c>
    </row>
    <row r="92" spans="1:14" ht="20.25" customHeight="1" x14ac:dyDescent="0.25">
      <c r="A92" s="63" t="s">
        <v>1236</v>
      </c>
      <c r="B92" s="23" t="s">
        <v>712</v>
      </c>
      <c r="C92" s="13" t="s">
        <v>75</v>
      </c>
      <c r="D92" s="17" t="s">
        <v>136</v>
      </c>
      <c r="E92" s="17" t="s">
        <v>164</v>
      </c>
      <c r="F92" s="86">
        <v>12.8</v>
      </c>
      <c r="G92" s="58">
        <v>12.582781456953644</v>
      </c>
      <c r="H92" s="58">
        <v>9.0909090909090917</v>
      </c>
      <c r="I92" s="58">
        <v>11.111111111111111</v>
      </c>
      <c r="J92" s="58">
        <v>0</v>
      </c>
      <c r="K92" s="58">
        <v>22.784810126582279</v>
      </c>
      <c r="L92" s="58">
        <v>14.893617021276595</v>
      </c>
      <c r="M92" s="58">
        <v>13.333333333333334</v>
      </c>
      <c r="N92" s="58">
        <v>0</v>
      </c>
    </row>
    <row r="93" spans="1:14" ht="20.25" customHeight="1" x14ac:dyDescent="0.25">
      <c r="A93" s="63" t="s">
        <v>1237</v>
      </c>
      <c r="B93" s="23" t="s">
        <v>713</v>
      </c>
      <c r="C93" s="13" t="s">
        <v>75</v>
      </c>
      <c r="D93" s="17" t="s">
        <v>136</v>
      </c>
      <c r="E93" s="17" t="s">
        <v>164</v>
      </c>
      <c r="F93" s="86">
        <v>11.600000000000001</v>
      </c>
      <c r="G93" s="58">
        <v>11.920529801324504</v>
      </c>
      <c r="H93" s="58">
        <v>5.4545454545454541</v>
      </c>
      <c r="I93" s="58">
        <v>11.111111111111111</v>
      </c>
      <c r="J93" s="58">
        <v>21.052631578947366</v>
      </c>
      <c r="K93" s="58">
        <v>15.18987341772152</v>
      </c>
      <c r="L93" s="58">
        <v>10.638297872340425</v>
      </c>
      <c r="M93" s="58">
        <v>13.333333333333334</v>
      </c>
      <c r="N93" s="58">
        <v>3.8461538461538463</v>
      </c>
    </row>
    <row r="94" spans="1:14" ht="20.25" customHeight="1" x14ac:dyDescent="0.25">
      <c r="A94" s="63" t="s">
        <v>1238</v>
      </c>
      <c r="B94" s="23" t="s">
        <v>635</v>
      </c>
      <c r="C94" s="13" t="s">
        <v>75</v>
      </c>
      <c r="D94" s="17" t="s">
        <v>136</v>
      </c>
      <c r="E94" s="17" t="s">
        <v>164</v>
      </c>
      <c r="F94" s="86">
        <v>2.8000000000000003</v>
      </c>
      <c r="G94" s="58">
        <v>3.9735099337748347</v>
      </c>
      <c r="H94" s="58">
        <v>3.6363636363636362</v>
      </c>
      <c r="I94" s="58">
        <v>1.5873015873015872</v>
      </c>
      <c r="J94" s="58">
        <v>0</v>
      </c>
      <c r="K94" s="58">
        <v>2.5316455696202533</v>
      </c>
      <c r="L94" s="58">
        <v>4.2553191489361701</v>
      </c>
      <c r="M94" s="58">
        <v>1.6666666666666667</v>
      </c>
      <c r="N94" s="58">
        <v>0</v>
      </c>
    </row>
    <row r="95" spans="1:14" ht="40.5" customHeight="1" x14ac:dyDescent="0.25">
      <c r="A95" s="63" t="s">
        <v>1239</v>
      </c>
      <c r="B95" s="23" t="s">
        <v>636</v>
      </c>
      <c r="C95" s="13" t="s">
        <v>75</v>
      </c>
      <c r="D95" s="17" t="s">
        <v>136</v>
      </c>
      <c r="E95" s="17" t="s">
        <v>164</v>
      </c>
      <c r="F95" s="86">
        <v>0.8</v>
      </c>
      <c r="G95" s="58">
        <v>1.3245033112582782</v>
      </c>
      <c r="H95" s="58">
        <v>1.8181818181818181</v>
      </c>
      <c r="I95" s="58">
        <v>1.5873015873015872</v>
      </c>
      <c r="J95" s="58">
        <v>0</v>
      </c>
      <c r="K95" s="58">
        <v>0</v>
      </c>
      <c r="L95" s="58">
        <v>0</v>
      </c>
      <c r="M95" s="58">
        <v>0</v>
      </c>
      <c r="N95" s="58">
        <v>0</v>
      </c>
    </row>
    <row r="96" spans="1:14" ht="20.25" customHeight="1" x14ac:dyDescent="0.25">
      <c r="A96" s="63" t="s">
        <v>1240</v>
      </c>
      <c r="B96" s="23" t="s">
        <v>637</v>
      </c>
      <c r="C96" s="13" t="s">
        <v>75</v>
      </c>
      <c r="D96" s="17" t="s">
        <v>136</v>
      </c>
      <c r="E96" s="17" t="s">
        <v>164</v>
      </c>
      <c r="F96" s="86">
        <v>0.8</v>
      </c>
      <c r="G96" s="58">
        <v>0.66225165562913912</v>
      </c>
      <c r="H96" s="58">
        <v>0</v>
      </c>
      <c r="I96" s="58">
        <v>3.1746031746031744</v>
      </c>
      <c r="J96" s="58">
        <v>0</v>
      </c>
      <c r="K96" s="58">
        <v>0</v>
      </c>
      <c r="L96" s="58">
        <v>0</v>
      </c>
      <c r="M96" s="58">
        <v>0</v>
      </c>
      <c r="N96" s="58">
        <v>3.8461538461538463</v>
      </c>
    </row>
    <row r="97" spans="1:14" ht="40.5" customHeight="1" x14ac:dyDescent="0.25">
      <c r="A97" s="63" t="s">
        <v>1241</v>
      </c>
      <c r="B97" s="23" t="s">
        <v>638</v>
      </c>
      <c r="C97" s="13" t="s">
        <v>75</v>
      </c>
      <c r="D97" s="17" t="s">
        <v>136</v>
      </c>
      <c r="E97" s="17" t="s">
        <v>164</v>
      </c>
      <c r="F97" s="86">
        <v>0.8</v>
      </c>
      <c r="G97" s="58">
        <v>0.66225165562913912</v>
      </c>
      <c r="H97" s="58">
        <v>0</v>
      </c>
      <c r="I97" s="58">
        <v>1.5873015873015872</v>
      </c>
      <c r="J97" s="58">
        <v>0</v>
      </c>
      <c r="K97" s="58">
        <v>0</v>
      </c>
      <c r="L97" s="58">
        <v>0</v>
      </c>
      <c r="M97" s="58">
        <v>1.6666666666666667</v>
      </c>
      <c r="N97" s="58">
        <v>3.8461538461538463</v>
      </c>
    </row>
    <row r="98" spans="1:14" ht="40.5" customHeight="1" x14ac:dyDescent="0.25">
      <c r="A98" s="63" t="s">
        <v>1242</v>
      </c>
      <c r="B98" s="23" t="s">
        <v>639</v>
      </c>
      <c r="C98" s="13" t="s">
        <v>75</v>
      </c>
      <c r="D98" s="17" t="s">
        <v>136</v>
      </c>
      <c r="E98" s="17" t="s">
        <v>164</v>
      </c>
      <c r="F98" s="86">
        <v>0.8</v>
      </c>
      <c r="G98" s="58">
        <v>0.66225165562913912</v>
      </c>
      <c r="H98" s="58">
        <v>1.8181818181818181</v>
      </c>
      <c r="I98" s="58">
        <v>1.5873015873015872</v>
      </c>
      <c r="J98" s="58">
        <v>5.2631578947368416</v>
      </c>
      <c r="K98" s="58">
        <v>0</v>
      </c>
      <c r="L98" s="58">
        <v>0</v>
      </c>
      <c r="M98" s="58">
        <v>0</v>
      </c>
      <c r="N98" s="58">
        <v>0</v>
      </c>
    </row>
    <row r="99" spans="1:14" ht="60.75" customHeight="1" x14ac:dyDescent="0.25">
      <c r="A99" s="63" t="s">
        <v>1243</v>
      </c>
      <c r="B99" s="23" t="s">
        <v>640</v>
      </c>
      <c r="C99" s="13" t="s">
        <v>75</v>
      </c>
      <c r="D99" s="17" t="s">
        <v>136</v>
      </c>
      <c r="E99" s="17" t="s">
        <v>164</v>
      </c>
      <c r="F99" s="86">
        <v>0.4</v>
      </c>
      <c r="G99" s="58">
        <v>0.66225165562913912</v>
      </c>
      <c r="H99" s="58">
        <v>0</v>
      </c>
      <c r="I99" s="58">
        <v>1.5873015873015872</v>
      </c>
      <c r="J99" s="58">
        <v>0</v>
      </c>
      <c r="K99" s="58">
        <v>0</v>
      </c>
      <c r="L99" s="58">
        <v>0</v>
      </c>
      <c r="M99" s="58">
        <v>0</v>
      </c>
      <c r="N99" s="58">
        <v>0</v>
      </c>
    </row>
    <row r="100" spans="1:14" ht="81" customHeight="1" x14ac:dyDescent="0.25">
      <c r="A100" s="63" t="s">
        <v>1244</v>
      </c>
      <c r="B100" s="23" t="s">
        <v>428</v>
      </c>
      <c r="C100" s="13" t="s">
        <v>75</v>
      </c>
      <c r="D100" s="17" t="s">
        <v>136</v>
      </c>
      <c r="E100" s="17" t="s">
        <v>164</v>
      </c>
      <c r="F100" s="86">
        <v>10</v>
      </c>
      <c r="G100" s="58">
        <v>9.2715231788079464</v>
      </c>
      <c r="H100" s="58">
        <v>14.545454545454545</v>
      </c>
      <c r="I100" s="58">
        <v>4.7619047619047619</v>
      </c>
      <c r="J100" s="58">
        <v>10.526315789473683</v>
      </c>
      <c r="K100" s="58">
        <v>13.924050632911392</v>
      </c>
      <c r="L100" s="58">
        <v>14.893617021276595</v>
      </c>
      <c r="M100" s="58">
        <v>6.666666666666667</v>
      </c>
      <c r="N100" s="58">
        <v>3.8461538461538463</v>
      </c>
    </row>
    <row r="101" spans="1:14" ht="40.5" customHeight="1" x14ac:dyDescent="0.25">
      <c r="A101" s="63" t="s">
        <v>1245</v>
      </c>
      <c r="B101" s="23" t="s">
        <v>429</v>
      </c>
      <c r="C101" s="13" t="s">
        <v>75</v>
      </c>
      <c r="D101" s="17" t="s">
        <v>136</v>
      </c>
      <c r="E101" s="17" t="s">
        <v>164</v>
      </c>
      <c r="F101" s="86">
        <v>11.4</v>
      </c>
      <c r="G101" s="58">
        <v>11.920529801324504</v>
      </c>
      <c r="H101" s="58">
        <v>12.727272727272727</v>
      </c>
      <c r="I101" s="58">
        <v>12.698412698412698</v>
      </c>
      <c r="J101" s="58">
        <v>10.526315789473683</v>
      </c>
      <c r="K101" s="58">
        <v>12.658227848101266</v>
      </c>
      <c r="L101" s="58">
        <v>8.5106382978723403</v>
      </c>
      <c r="M101" s="58">
        <v>10</v>
      </c>
      <c r="N101" s="58">
        <v>7.6923076923076925</v>
      </c>
    </row>
    <row r="102" spans="1:14" ht="40.5" customHeight="1" x14ac:dyDescent="0.25">
      <c r="A102" s="63" t="s">
        <v>1246</v>
      </c>
      <c r="B102" s="23" t="s">
        <v>430</v>
      </c>
      <c r="C102" s="13" t="s">
        <v>75</v>
      </c>
      <c r="D102" s="17" t="s">
        <v>136</v>
      </c>
      <c r="E102" s="17" t="s">
        <v>164</v>
      </c>
      <c r="F102" s="86">
        <v>10.199999999999999</v>
      </c>
      <c r="G102" s="58">
        <v>9.9337748344370862</v>
      </c>
      <c r="H102" s="58">
        <v>10.909090909090908</v>
      </c>
      <c r="I102" s="58">
        <v>11.111111111111111</v>
      </c>
      <c r="J102" s="58">
        <v>10.526315789473683</v>
      </c>
      <c r="K102" s="58">
        <v>10.126582278481013</v>
      </c>
      <c r="L102" s="58">
        <v>10.638297872340425</v>
      </c>
      <c r="M102" s="58">
        <v>11.666666666666666</v>
      </c>
      <c r="N102" s="58">
        <v>3.8461538461538463</v>
      </c>
    </row>
    <row r="103" spans="1:14" ht="40.5" customHeight="1" x14ac:dyDescent="0.25">
      <c r="A103" s="63" t="s">
        <v>1247</v>
      </c>
      <c r="B103" s="23" t="s">
        <v>714</v>
      </c>
      <c r="C103" s="13" t="s">
        <v>75</v>
      </c>
      <c r="D103" s="17" t="s">
        <v>136</v>
      </c>
      <c r="E103" s="17" t="s">
        <v>164</v>
      </c>
      <c r="F103" s="86">
        <v>14.399999999999999</v>
      </c>
      <c r="G103" s="58">
        <v>14.569536423841059</v>
      </c>
      <c r="H103" s="58">
        <v>14.545454545454545</v>
      </c>
      <c r="I103" s="58">
        <v>17.460317460317459</v>
      </c>
      <c r="J103" s="58">
        <v>10.526315789473683</v>
      </c>
      <c r="K103" s="58">
        <v>11.39240506329114</v>
      </c>
      <c r="L103" s="58">
        <v>17.021276595744681</v>
      </c>
      <c r="M103" s="58">
        <v>16.666666666666664</v>
      </c>
      <c r="N103" s="58">
        <v>7.6923076923076925</v>
      </c>
    </row>
    <row r="104" spans="1:14" ht="81" customHeight="1" x14ac:dyDescent="0.25">
      <c r="A104" s="63" t="s">
        <v>1248</v>
      </c>
      <c r="B104" s="23" t="s">
        <v>432</v>
      </c>
      <c r="C104" s="13" t="s">
        <v>75</v>
      </c>
      <c r="D104" s="17" t="s">
        <v>136</v>
      </c>
      <c r="E104" s="17" t="s">
        <v>164</v>
      </c>
      <c r="F104" s="86">
        <v>14.2</v>
      </c>
      <c r="G104" s="58">
        <v>13.245033112582782</v>
      </c>
      <c r="H104" s="58">
        <v>12.727272727272727</v>
      </c>
      <c r="I104" s="58">
        <v>17.460317460317459</v>
      </c>
      <c r="J104" s="58">
        <v>10.526315789473683</v>
      </c>
      <c r="K104" s="58">
        <v>18.9873417721519</v>
      </c>
      <c r="L104" s="58">
        <v>17.021276595744681</v>
      </c>
      <c r="M104" s="58">
        <v>8.3333333333333321</v>
      </c>
      <c r="N104" s="58">
        <v>11.538461538461538</v>
      </c>
    </row>
    <row r="105" spans="1:14" ht="141.75" x14ac:dyDescent="0.25">
      <c r="A105" s="63" t="s">
        <v>1249</v>
      </c>
      <c r="B105" s="23" t="s">
        <v>715</v>
      </c>
      <c r="C105" s="13" t="s">
        <v>75</v>
      </c>
      <c r="D105" s="17" t="s">
        <v>136</v>
      </c>
      <c r="E105" s="17" t="s">
        <v>164</v>
      </c>
      <c r="F105" s="86">
        <v>13.4</v>
      </c>
      <c r="G105" s="58">
        <v>13.90728476821192</v>
      </c>
      <c r="H105" s="58">
        <v>9.0909090909090917</v>
      </c>
      <c r="I105" s="58">
        <v>11.111111111111111</v>
      </c>
      <c r="J105" s="58">
        <v>5.2631578947368416</v>
      </c>
      <c r="K105" s="58">
        <v>17.721518987341771</v>
      </c>
      <c r="L105" s="58">
        <v>19.148936170212767</v>
      </c>
      <c r="M105" s="58">
        <v>10</v>
      </c>
      <c r="N105" s="58">
        <v>15.384615384615385</v>
      </c>
    </row>
    <row r="106" spans="1:14" ht="40.5" customHeight="1" x14ac:dyDescent="0.25">
      <c r="A106" s="63" t="s">
        <v>1250</v>
      </c>
      <c r="B106" s="23" t="s">
        <v>716</v>
      </c>
      <c r="C106" s="13" t="s">
        <v>75</v>
      </c>
      <c r="D106" s="17" t="s">
        <v>136</v>
      </c>
      <c r="E106" s="17" t="s">
        <v>164</v>
      </c>
      <c r="F106" s="86">
        <v>2.2000000000000002</v>
      </c>
      <c r="G106" s="58">
        <v>1.9867549668874174</v>
      </c>
      <c r="H106" s="58">
        <v>1.8181818181818181</v>
      </c>
      <c r="I106" s="58">
        <v>1.5873015873015872</v>
      </c>
      <c r="J106" s="58">
        <v>5.2631578947368416</v>
      </c>
      <c r="K106" s="58">
        <v>2.5316455696202533</v>
      </c>
      <c r="L106" s="58">
        <v>6.3829787234042552</v>
      </c>
      <c r="M106" s="58">
        <v>0</v>
      </c>
      <c r="N106" s="58">
        <v>0</v>
      </c>
    </row>
    <row r="107" spans="1:14" ht="20.25" customHeight="1" x14ac:dyDescent="0.25">
      <c r="A107" s="63" t="s">
        <v>1251</v>
      </c>
      <c r="B107" s="23" t="s">
        <v>575</v>
      </c>
      <c r="C107" s="13" t="s">
        <v>75</v>
      </c>
      <c r="D107" s="17" t="s">
        <v>136</v>
      </c>
      <c r="E107" s="17" t="s">
        <v>164</v>
      </c>
      <c r="F107" s="86">
        <v>2</v>
      </c>
      <c r="G107" s="58">
        <v>0.66225165562913912</v>
      </c>
      <c r="H107" s="58">
        <v>3.6363636363636362</v>
      </c>
      <c r="I107" s="58">
        <v>0</v>
      </c>
      <c r="J107" s="58">
        <v>5.2631578947368416</v>
      </c>
      <c r="K107" s="58">
        <v>2.5316455696202533</v>
      </c>
      <c r="L107" s="58">
        <v>6.3829787234042552</v>
      </c>
      <c r="M107" s="58">
        <v>0</v>
      </c>
      <c r="N107" s="58">
        <v>3.8461538461538463</v>
      </c>
    </row>
    <row r="108" spans="1:14" ht="40.5" customHeight="1" x14ac:dyDescent="0.25">
      <c r="A108" s="63" t="s">
        <v>1252</v>
      </c>
      <c r="B108" s="23" t="s">
        <v>437</v>
      </c>
      <c r="C108" s="13" t="s">
        <v>75</v>
      </c>
      <c r="D108" s="17" t="s">
        <v>136</v>
      </c>
      <c r="E108" s="17" t="s">
        <v>164</v>
      </c>
      <c r="F108" s="86">
        <v>33.4</v>
      </c>
      <c r="G108" s="58">
        <v>29.139072847682119</v>
      </c>
      <c r="H108" s="58">
        <v>36.363636363636367</v>
      </c>
      <c r="I108" s="58">
        <v>31.746031746031743</v>
      </c>
      <c r="J108" s="58">
        <v>42.105263157894733</v>
      </c>
      <c r="K108" s="58">
        <v>41.77215189873418</v>
      </c>
      <c r="L108" s="58">
        <v>36.170212765957451</v>
      </c>
      <c r="M108" s="58">
        <v>31.666666666666664</v>
      </c>
      <c r="N108" s="58">
        <v>23.076923076923077</v>
      </c>
    </row>
    <row r="109" spans="1:14" ht="81" customHeight="1" x14ac:dyDescent="0.25">
      <c r="A109" s="63" t="s">
        <v>1253</v>
      </c>
      <c r="B109" s="23" t="s">
        <v>438</v>
      </c>
      <c r="C109" s="13" t="s">
        <v>75</v>
      </c>
      <c r="D109" s="17" t="s">
        <v>136</v>
      </c>
      <c r="E109" s="17" t="s">
        <v>164</v>
      </c>
      <c r="F109" s="86">
        <v>8.8000000000000007</v>
      </c>
      <c r="G109" s="58">
        <v>5.9602649006622519</v>
      </c>
      <c r="H109" s="58">
        <v>10.909090909090908</v>
      </c>
      <c r="I109" s="58">
        <v>9.5238095238095237</v>
      </c>
      <c r="J109" s="58">
        <v>15.789473684210526</v>
      </c>
      <c r="K109" s="58">
        <v>10.126582278481013</v>
      </c>
      <c r="L109" s="58">
        <v>14.893617021276595</v>
      </c>
      <c r="M109" s="58">
        <v>3.3333333333333335</v>
      </c>
      <c r="N109" s="58">
        <v>11.538461538461538</v>
      </c>
    </row>
    <row r="110" spans="1:14" ht="60.75" customHeight="1" x14ac:dyDescent="0.25">
      <c r="A110" s="63" t="s">
        <v>1254</v>
      </c>
      <c r="B110" s="23" t="s">
        <v>717</v>
      </c>
      <c r="C110" s="13" t="s">
        <v>75</v>
      </c>
      <c r="D110" s="17" t="s">
        <v>136</v>
      </c>
      <c r="E110" s="17" t="s">
        <v>164</v>
      </c>
      <c r="F110" s="86">
        <v>5.4</v>
      </c>
      <c r="G110" s="58">
        <v>3.9735099337748347</v>
      </c>
      <c r="H110" s="58">
        <v>9.0909090909090917</v>
      </c>
      <c r="I110" s="58">
        <v>4.7619047619047619</v>
      </c>
      <c r="J110" s="58">
        <v>10.526315789473683</v>
      </c>
      <c r="K110" s="58">
        <v>3.79746835443038</v>
      </c>
      <c r="L110" s="58">
        <v>6.3829787234042552</v>
      </c>
      <c r="M110" s="58">
        <v>1.6666666666666667</v>
      </c>
      <c r="N110" s="58">
        <v>15.384615384615385</v>
      </c>
    </row>
    <row r="111" spans="1:14" ht="20.25" customHeight="1" x14ac:dyDescent="0.25">
      <c r="A111" s="63" t="s">
        <v>1255</v>
      </c>
      <c r="B111" s="23" t="s">
        <v>718</v>
      </c>
      <c r="C111" s="13" t="s">
        <v>75</v>
      </c>
      <c r="D111" s="17" t="s">
        <v>136</v>
      </c>
      <c r="E111" s="17" t="s">
        <v>164</v>
      </c>
      <c r="F111" s="86">
        <v>19</v>
      </c>
      <c r="G111" s="58">
        <v>21.85430463576159</v>
      </c>
      <c r="H111" s="58">
        <v>12.727272727272727</v>
      </c>
      <c r="I111" s="58">
        <v>22.222222222222221</v>
      </c>
      <c r="J111" s="58">
        <v>31.578947368421051</v>
      </c>
      <c r="K111" s="58">
        <v>17.721518987341771</v>
      </c>
      <c r="L111" s="58">
        <v>12.76595744680851</v>
      </c>
      <c r="M111" s="58">
        <v>21.666666666666668</v>
      </c>
      <c r="N111" s="58">
        <v>7.6923076923076925</v>
      </c>
    </row>
    <row r="112" spans="1:14" ht="20.25" customHeight="1" x14ac:dyDescent="0.25">
      <c r="A112" s="63" t="s">
        <v>1256</v>
      </c>
      <c r="B112" s="23" t="s">
        <v>719</v>
      </c>
      <c r="C112" s="13" t="s">
        <v>75</v>
      </c>
      <c r="D112" s="17" t="s">
        <v>136</v>
      </c>
      <c r="E112" s="17" t="s">
        <v>164</v>
      </c>
      <c r="F112" s="86">
        <v>2.2000000000000002</v>
      </c>
      <c r="G112" s="58">
        <v>3.3112582781456954</v>
      </c>
      <c r="H112" s="58">
        <v>1.8181818181818181</v>
      </c>
      <c r="I112" s="58">
        <v>0</v>
      </c>
      <c r="J112" s="58">
        <v>5.2631578947368416</v>
      </c>
      <c r="K112" s="58">
        <v>3.79746835443038</v>
      </c>
      <c r="L112" s="58">
        <v>0</v>
      </c>
      <c r="M112" s="58">
        <v>1.6666666666666667</v>
      </c>
      <c r="N112" s="58">
        <v>0</v>
      </c>
    </row>
    <row r="113" spans="1:14" ht="20.25" customHeight="1" x14ac:dyDescent="0.25">
      <c r="A113" s="63" t="s">
        <v>1257</v>
      </c>
      <c r="B113" s="23" t="s">
        <v>720</v>
      </c>
      <c r="C113" s="13" t="s">
        <v>75</v>
      </c>
      <c r="D113" s="17" t="s">
        <v>136</v>
      </c>
      <c r="E113" s="17" t="s">
        <v>164</v>
      </c>
      <c r="F113" s="86">
        <v>3</v>
      </c>
      <c r="G113" s="58">
        <v>4.6357615894039732</v>
      </c>
      <c r="H113" s="58">
        <v>1.8181818181818181</v>
      </c>
      <c r="I113" s="58">
        <v>0</v>
      </c>
      <c r="J113" s="58">
        <v>10.526315789473683</v>
      </c>
      <c r="K113" s="58">
        <v>1.2658227848101267</v>
      </c>
      <c r="L113" s="58">
        <v>4.2553191489361701</v>
      </c>
      <c r="M113" s="58">
        <v>3.3333333333333335</v>
      </c>
      <c r="N113" s="58">
        <v>0</v>
      </c>
    </row>
    <row r="114" spans="1:14" ht="40.5" x14ac:dyDescent="0.25">
      <c r="A114" s="13" t="s">
        <v>721</v>
      </c>
      <c r="B114" s="78" t="s">
        <v>961</v>
      </c>
      <c r="C114" s="17"/>
      <c r="D114" s="17" t="s">
        <v>539</v>
      </c>
      <c r="E114" s="17"/>
      <c r="F114" s="80" t="s">
        <v>445</v>
      </c>
      <c r="G114" s="17" t="s">
        <v>445</v>
      </c>
      <c r="H114" s="17" t="s">
        <v>445</v>
      </c>
      <c r="I114" s="17" t="s">
        <v>445</v>
      </c>
      <c r="J114" s="17" t="s">
        <v>445</v>
      </c>
      <c r="K114" s="17" t="s">
        <v>445</v>
      </c>
      <c r="L114" s="17" t="s">
        <v>445</v>
      </c>
      <c r="M114" s="17" t="s">
        <v>445</v>
      </c>
      <c r="N114" s="17" t="s">
        <v>445</v>
      </c>
    </row>
    <row r="115" spans="1:14" ht="60.75" customHeight="1" x14ac:dyDescent="0.25">
      <c r="A115" s="13" t="s">
        <v>722</v>
      </c>
      <c r="B115" s="17" t="s">
        <v>723</v>
      </c>
      <c r="C115" s="17" t="s">
        <v>75</v>
      </c>
      <c r="D115" s="17" t="s">
        <v>136</v>
      </c>
      <c r="E115" s="17" t="s">
        <v>164</v>
      </c>
      <c r="F115" s="85">
        <v>65.5</v>
      </c>
      <c r="G115" s="28">
        <v>70.588235294117652</v>
      </c>
      <c r="H115" s="28">
        <v>64.86486486486487</v>
      </c>
      <c r="I115" s="28">
        <v>67.428571428571431</v>
      </c>
      <c r="J115" s="28">
        <v>43.02325581395349</v>
      </c>
      <c r="K115" s="28">
        <v>59.701492537313428</v>
      </c>
      <c r="L115" s="28">
        <v>75.52447552447552</v>
      </c>
      <c r="M115" s="28">
        <v>62.559241706161139</v>
      </c>
      <c r="N115" s="28">
        <v>75</v>
      </c>
    </row>
    <row r="116" spans="1:14" ht="60.75" customHeight="1" x14ac:dyDescent="0.25">
      <c r="A116" s="13" t="s">
        <v>724</v>
      </c>
      <c r="B116" s="17" t="s">
        <v>725</v>
      </c>
      <c r="C116" s="17" t="s">
        <v>75</v>
      </c>
      <c r="D116" s="17" t="s">
        <v>136</v>
      </c>
      <c r="E116" s="17" t="s">
        <v>164</v>
      </c>
      <c r="F116" s="85">
        <v>10.3125</v>
      </c>
      <c r="G116" s="28">
        <v>10.180995475113122</v>
      </c>
      <c r="H116" s="28">
        <v>9.4594594594594597</v>
      </c>
      <c r="I116" s="28">
        <v>10.857142857142858</v>
      </c>
      <c r="J116" s="28">
        <v>17.441860465116278</v>
      </c>
      <c r="K116" s="28">
        <v>11.940298507462686</v>
      </c>
      <c r="L116" s="28">
        <v>3.4965034965034967</v>
      </c>
      <c r="M116" s="28">
        <v>11.848341232227488</v>
      </c>
      <c r="N116" s="28">
        <v>3.3333333333333335</v>
      </c>
    </row>
    <row r="117" spans="1:14" ht="60.75" customHeight="1" x14ac:dyDescent="0.25">
      <c r="A117" s="13" t="s">
        <v>726</v>
      </c>
      <c r="B117" s="17" t="s">
        <v>727</v>
      </c>
      <c r="C117" s="17" t="s">
        <v>75</v>
      </c>
      <c r="D117" s="17" t="s">
        <v>136</v>
      </c>
      <c r="E117" s="17" t="s">
        <v>164</v>
      </c>
      <c r="F117" s="85">
        <v>15.625</v>
      </c>
      <c r="G117" s="28">
        <v>12.895927601809957</v>
      </c>
      <c r="H117" s="28">
        <v>18.243243243243242</v>
      </c>
      <c r="I117" s="28">
        <v>13.714285714285715</v>
      </c>
      <c r="J117" s="28">
        <v>29.069767441860467</v>
      </c>
      <c r="K117" s="28">
        <v>17.313432835820898</v>
      </c>
      <c r="L117" s="28">
        <v>11.188811188811188</v>
      </c>
      <c r="M117" s="28">
        <v>14.691943127962084</v>
      </c>
      <c r="N117" s="28">
        <v>20</v>
      </c>
    </row>
    <row r="118" spans="1:14" ht="81" customHeight="1" x14ac:dyDescent="0.25">
      <c r="A118" s="63" t="s">
        <v>759</v>
      </c>
      <c r="B118" s="24" t="s">
        <v>1259</v>
      </c>
      <c r="C118" s="43" t="s">
        <v>75</v>
      </c>
      <c r="D118" s="43" t="s">
        <v>136</v>
      </c>
      <c r="E118" s="43" t="s">
        <v>164</v>
      </c>
      <c r="F118" s="85">
        <v>54.3125</v>
      </c>
      <c r="G118" s="28">
        <v>62.895927601809952</v>
      </c>
      <c r="H118" s="28">
        <v>45.945945945945951</v>
      </c>
      <c r="I118" s="28">
        <v>57.714285714285715</v>
      </c>
      <c r="J118" s="28">
        <v>44.186046511627907</v>
      </c>
      <c r="K118" s="28">
        <v>46.268656716417908</v>
      </c>
      <c r="L118" s="28">
        <v>50.349650349650354</v>
      </c>
      <c r="M118" s="28">
        <v>59.715639810426538</v>
      </c>
      <c r="N118" s="28">
        <v>51.666666666666671</v>
      </c>
    </row>
  </sheetData>
  <sheetProtection password="868B" sheet="1" objects="1" scenarios="1" selectLockedCells="1" selectUnlockedCells="1"/>
  <mergeCells count="8">
    <mergeCell ref="B4:E4"/>
    <mergeCell ref="A1:N1"/>
    <mergeCell ref="A2:A3"/>
    <mergeCell ref="B2:B3"/>
    <mergeCell ref="C2:C3"/>
    <mergeCell ref="D2:D3"/>
    <mergeCell ref="E2:E3"/>
    <mergeCell ref="F2:N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50" zoomScaleNormal="50" workbookViewId="0">
      <selection sqref="A1:L1"/>
    </sheetView>
  </sheetViews>
  <sheetFormatPr defaultColWidth="0" defaultRowHeight="15" zeroHeight="1" x14ac:dyDescent="0.25"/>
  <cols>
    <col min="1" max="1" width="78.28515625" customWidth="1"/>
    <col min="2" max="2" width="30.85546875" customWidth="1"/>
    <col min="3" max="3" width="29.140625" customWidth="1"/>
    <col min="4" max="12" width="22.42578125" customWidth="1"/>
    <col min="13" max="16384" width="9.140625" hidden="1"/>
  </cols>
  <sheetData>
    <row r="1" spans="1:12" ht="27" x14ac:dyDescent="0.35">
      <c r="A1" s="150" t="s">
        <v>728</v>
      </c>
      <c r="B1" s="150"/>
      <c r="C1" s="150"/>
      <c r="D1" s="150"/>
      <c r="E1" s="150"/>
      <c r="F1" s="150"/>
      <c r="G1" s="150"/>
      <c r="H1" s="150"/>
      <c r="I1" s="150"/>
      <c r="J1" s="150"/>
      <c r="K1" s="150"/>
      <c r="L1" s="150"/>
    </row>
    <row r="2" spans="1:12" ht="20.25" x14ac:dyDescent="0.25">
      <c r="A2" s="17"/>
      <c r="B2" s="17"/>
      <c r="C2" s="17"/>
      <c r="D2" s="153" t="s">
        <v>729</v>
      </c>
      <c r="E2" s="154"/>
      <c r="F2" s="154"/>
      <c r="G2" s="154"/>
      <c r="H2" s="154"/>
      <c r="I2" s="154"/>
      <c r="J2" s="154"/>
      <c r="K2" s="154"/>
      <c r="L2" s="154"/>
    </row>
    <row r="3" spans="1:12" ht="209.25" customHeight="1" x14ac:dyDescent="0.25">
      <c r="A3" s="11" t="s">
        <v>730</v>
      </c>
      <c r="B3" s="11" t="s">
        <v>66</v>
      </c>
      <c r="C3" s="11" t="s">
        <v>67</v>
      </c>
      <c r="D3" s="27" t="s">
        <v>69</v>
      </c>
      <c r="E3" s="27" t="s">
        <v>70</v>
      </c>
      <c r="F3" s="11" t="s">
        <v>33</v>
      </c>
      <c r="G3" s="11" t="s">
        <v>35</v>
      </c>
      <c r="H3" s="11" t="s">
        <v>37</v>
      </c>
      <c r="I3" s="11" t="s">
        <v>39</v>
      </c>
      <c r="J3" s="11" t="s">
        <v>41</v>
      </c>
      <c r="K3" s="11" t="s">
        <v>43</v>
      </c>
      <c r="L3" s="11" t="s">
        <v>45</v>
      </c>
    </row>
    <row r="4" spans="1:12" ht="40.5" customHeight="1" x14ac:dyDescent="0.25">
      <c r="A4" s="17" t="s">
        <v>731</v>
      </c>
      <c r="B4" s="17" t="s">
        <v>223</v>
      </c>
      <c r="C4" s="17" t="s">
        <v>732</v>
      </c>
      <c r="D4" s="14">
        <v>116899746</v>
      </c>
      <c r="E4" s="14">
        <v>32298983</v>
      </c>
      <c r="F4" s="14">
        <v>11356985</v>
      </c>
      <c r="G4" s="14">
        <v>13167148</v>
      </c>
      <c r="H4" s="14">
        <v>7180281</v>
      </c>
      <c r="I4" s="14">
        <v>23518859</v>
      </c>
      <c r="J4" s="14">
        <v>9600372</v>
      </c>
      <c r="K4" s="14">
        <v>14953513</v>
      </c>
      <c r="L4" s="14">
        <v>4823605</v>
      </c>
    </row>
    <row r="5" spans="1:12" ht="40.5" customHeight="1" x14ac:dyDescent="0.25">
      <c r="A5" s="17" t="s">
        <v>733</v>
      </c>
      <c r="B5" s="17" t="s">
        <v>223</v>
      </c>
      <c r="C5" s="17" t="s">
        <v>732</v>
      </c>
      <c r="D5" s="14">
        <v>121062805</v>
      </c>
      <c r="E5" s="14">
        <v>33287634</v>
      </c>
      <c r="F5" s="14">
        <v>11713469</v>
      </c>
      <c r="G5" s="14">
        <v>13625935</v>
      </c>
      <c r="H5" s="14">
        <v>7566697</v>
      </c>
      <c r="I5" s="14">
        <v>24355288</v>
      </c>
      <c r="J5" s="14">
        <v>9965762</v>
      </c>
      <c r="K5" s="14">
        <v>15537773</v>
      </c>
      <c r="L5" s="14">
        <v>5010247</v>
      </c>
    </row>
    <row r="6" spans="1:12" ht="40.5" customHeight="1" x14ac:dyDescent="0.25">
      <c r="A6" s="17" t="s">
        <v>734</v>
      </c>
      <c r="B6" s="17" t="s">
        <v>764</v>
      </c>
      <c r="C6" s="17" t="s">
        <v>735</v>
      </c>
      <c r="D6" s="14">
        <v>17125191</v>
      </c>
      <c r="E6" s="14">
        <v>650205</v>
      </c>
      <c r="F6" s="14">
        <v>1686972</v>
      </c>
      <c r="G6" s="14">
        <f>420876+26945</f>
        <v>447821</v>
      </c>
      <c r="H6" s="14">
        <v>170439</v>
      </c>
      <c r="I6" s="14">
        <v>1036975</v>
      </c>
      <c r="J6" s="14">
        <v>1818497</v>
      </c>
      <c r="K6" s="14">
        <v>5144953</v>
      </c>
      <c r="L6" s="14">
        <v>6169329</v>
      </c>
    </row>
    <row r="7" spans="1:12" ht="20.25" x14ac:dyDescent="0.25">
      <c r="A7" s="17" t="s">
        <v>736</v>
      </c>
      <c r="B7" s="17" t="s">
        <v>223</v>
      </c>
      <c r="C7" s="17" t="s">
        <v>735</v>
      </c>
      <c r="D7" s="14">
        <f>SUM(E7:L7)</f>
        <v>4561737</v>
      </c>
      <c r="E7" s="14">
        <v>1714654</v>
      </c>
      <c r="F7" s="14">
        <v>590793</v>
      </c>
      <c r="G7" s="14">
        <v>348715</v>
      </c>
      <c r="H7" s="14">
        <v>125802</v>
      </c>
      <c r="I7" s="14">
        <v>746116</v>
      </c>
      <c r="J7" s="14">
        <v>355942</v>
      </c>
      <c r="K7" s="14">
        <v>492582</v>
      </c>
      <c r="L7" s="14">
        <v>187133</v>
      </c>
    </row>
    <row r="8" spans="1:12" ht="40.5" customHeight="1" x14ac:dyDescent="0.25">
      <c r="A8" s="17" t="s">
        <v>737</v>
      </c>
      <c r="B8" s="17" t="s">
        <v>223</v>
      </c>
      <c r="C8" s="17" t="s">
        <v>735</v>
      </c>
      <c r="D8" s="14">
        <f>SUM(E8:L8)</f>
        <v>256698</v>
      </c>
      <c r="E8" s="14">
        <v>92248</v>
      </c>
      <c r="F8" s="14">
        <v>34048</v>
      </c>
      <c r="G8" s="14">
        <v>19402</v>
      </c>
      <c r="H8" s="14">
        <v>5038</v>
      </c>
      <c r="I8" s="14">
        <v>47666</v>
      </c>
      <c r="J8" s="14">
        <v>20994</v>
      </c>
      <c r="K8" s="14">
        <v>27594</v>
      </c>
      <c r="L8" s="14">
        <v>9708</v>
      </c>
    </row>
    <row r="9" spans="1:12" ht="20.25" x14ac:dyDescent="0.25">
      <c r="A9" s="17" t="s">
        <v>738</v>
      </c>
      <c r="B9" s="17" t="s">
        <v>223</v>
      </c>
      <c r="C9" s="17" t="s">
        <v>735</v>
      </c>
      <c r="D9" s="14">
        <f>SUM(E9:L9)</f>
        <v>2497879</v>
      </c>
      <c r="E9" s="14">
        <v>881924</v>
      </c>
      <c r="F9" s="14">
        <v>345007</v>
      </c>
      <c r="G9" s="14">
        <v>190257</v>
      </c>
      <c r="H9" s="14">
        <v>43066</v>
      </c>
      <c r="I9" s="14">
        <v>424625</v>
      </c>
      <c r="J9" s="14">
        <v>221215</v>
      </c>
      <c r="K9" s="14">
        <v>291182</v>
      </c>
      <c r="L9" s="14">
        <v>100603</v>
      </c>
    </row>
    <row r="10" spans="1:12" ht="20.25" x14ac:dyDescent="0.25">
      <c r="A10" s="17" t="s">
        <v>739</v>
      </c>
      <c r="B10" s="17" t="s">
        <v>223</v>
      </c>
      <c r="C10" s="17" t="s">
        <v>732</v>
      </c>
      <c r="D10" s="14">
        <f>SUM(E10:L10)</f>
        <v>14188</v>
      </c>
      <c r="E10" s="14">
        <v>3692</v>
      </c>
      <c r="F10" s="14">
        <v>1594</v>
      </c>
      <c r="G10" s="14">
        <v>1479</v>
      </c>
      <c r="H10" s="14">
        <v>359</v>
      </c>
      <c r="I10" s="14">
        <v>3159</v>
      </c>
      <c r="J10" s="14">
        <v>1352</v>
      </c>
      <c r="K10" s="14">
        <v>1940</v>
      </c>
      <c r="L10" s="14">
        <v>613</v>
      </c>
    </row>
    <row r="11" spans="1:12" ht="20.25" x14ac:dyDescent="0.25">
      <c r="A11" s="17" t="s">
        <v>740</v>
      </c>
      <c r="B11" s="17" t="s">
        <v>741</v>
      </c>
      <c r="C11" s="17" t="s">
        <v>735</v>
      </c>
      <c r="D11" s="14">
        <f>SUM(E11:L11)</f>
        <v>3894775</v>
      </c>
      <c r="E11" s="14">
        <v>1048477</v>
      </c>
      <c r="F11" s="14">
        <v>370067</v>
      </c>
      <c r="G11" s="14">
        <v>580016</v>
      </c>
      <c r="H11" s="14">
        <v>218217</v>
      </c>
      <c r="I11" s="14">
        <v>701664</v>
      </c>
      <c r="J11" s="14">
        <v>333877</v>
      </c>
      <c r="K11" s="14">
        <v>457952</v>
      </c>
      <c r="L11" s="14">
        <v>184505</v>
      </c>
    </row>
    <row r="12" spans="1:12" ht="40.5" x14ac:dyDescent="0.25">
      <c r="A12" s="17" t="s">
        <v>742</v>
      </c>
      <c r="B12" s="17" t="s">
        <v>223</v>
      </c>
      <c r="C12" s="17" t="s">
        <v>735</v>
      </c>
      <c r="D12" s="14">
        <f>D8+D9+D10+D11</f>
        <v>6663540</v>
      </c>
      <c r="E12" s="14">
        <f t="shared" ref="E12:L12" si="0">E8+E9+E10+E11</f>
        <v>2026341</v>
      </c>
      <c r="F12" s="14">
        <f t="shared" si="0"/>
        <v>750716</v>
      </c>
      <c r="G12" s="14">
        <f t="shared" si="0"/>
        <v>791154</v>
      </c>
      <c r="H12" s="14">
        <f t="shared" si="0"/>
        <v>266680</v>
      </c>
      <c r="I12" s="14">
        <f t="shared" si="0"/>
        <v>1177114</v>
      </c>
      <c r="J12" s="14">
        <f t="shared" si="0"/>
        <v>577438</v>
      </c>
      <c r="K12" s="14">
        <f t="shared" si="0"/>
        <v>778668</v>
      </c>
      <c r="L12" s="14">
        <f t="shared" si="0"/>
        <v>295429</v>
      </c>
    </row>
    <row r="13" spans="1:12" ht="40.5" x14ac:dyDescent="0.25">
      <c r="A13" s="17" t="s">
        <v>30</v>
      </c>
      <c r="B13" s="17" t="s">
        <v>239</v>
      </c>
      <c r="C13" s="17" t="s">
        <v>735</v>
      </c>
      <c r="D13" s="14">
        <v>92037.175743081607</v>
      </c>
      <c r="E13" s="53" t="s">
        <v>763</v>
      </c>
      <c r="F13" s="53" t="s">
        <v>763</v>
      </c>
      <c r="G13" s="53" t="s">
        <v>763</v>
      </c>
      <c r="H13" s="53" t="s">
        <v>763</v>
      </c>
      <c r="I13" s="53" t="s">
        <v>763</v>
      </c>
      <c r="J13" s="53" t="s">
        <v>763</v>
      </c>
      <c r="K13" s="53" t="s">
        <v>763</v>
      </c>
      <c r="L13" s="53" t="s">
        <v>763</v>
      </c>
    </row>
    <row r="14" spans="1:12" ht="40.5" x14ac:dyDescent="0.25">
      <c r="A14" s="17" t="s">
        <v>743</v>
      </c>
      <c r="B14" s="17" t="s">
        <v>239</v>
      </c>
      <c r="C14" s="17" t="s">
        <v>735</v>
      </c>
      <c r="D14" s="17" t="s">
        <v>255</v>
      </c>
      <c r="E14" s="52" t="s">
        <v>255</v>
      </c>
      <c r="F14" s="52" t="s">
        <v>255</v>
      </c>
      <c r="G14" s="52" t="s">
        <v>255</v>
      </c>
      <c r="H14" s="52" t="s">
        <v>255</v>
      </c>
      <c r="I14" s="52" t="s">
        <v>255</v>
      </c>
      <c r="J14" s="52" t="s">
        <v>255</v>
      </c>
      <c r="K14" s="52" t="s">
        <v>255</v>
      </c>
      <c r="L14" s="52" t="s">
        <v>255</v>
      </c>
    </row>
    <row r="15" spans="1:12" ht="40.5" x14ac:dyDescent="0.25">
      <c r="A15" s="24" t="s">
        <v>1258</v>
      </c>
      <c r="B15" s="17" t="s">
        <v>239</v>
      </c>
      <c r="C15" s="17" t="s">
        <v>732</v>
      </c>
      <c r="D15" s="14">
        <v>41575</v>
      </c>
      <c r="E15" s="14">
        <v>14266</v>
      </c>
      <c r="F15" s="14">
        <v>4184</v>
      </c>
      <c r="G15" s="14">
        <v>4362</v>
      </c>
      <c r="H15" s="14">
        <v>2206</v>
      </c>
      <c r="I15" s="14">
        <v>7061</v>
      </c>
      <c r="J15" s="14">
        <v>3543</v>
      </c>
      <c r="K15" s="14">
        <v>3967</v>
      </c>
      <c r="L15" s="14">
        <v>1975</v>
      </c>
    </row>
    <row r="16" spans="1:12" ht="81" x14ac:dyDescent="0.25">
      <c r="A16" s="37" t="s">
        <v>744</v>
      </c>
      <c r="B16" s="17" t="s">
        <v>239</v>
      </c>
      <c r="C16" s="17" t="s">
        <v>732</v>
      </c>
      <c r="D16" s="14">
        <v>40224</v>
      </c>
      <c r="E16" s="14">
        <v>13542</v>
      </c>
      <c r="F16" s="14">
        <v>3990</v>
      </c>
      <c r="G16" s="14">
        <v>4286</v>
      </c>
      <c r="H16" s="14">
        <v>2182</v>
      </c>
      <c r="I16" s="14">
        <v>6943</v>
      </c>
      <c r="J16" s="14">
        <v>3460</v>
      </c>
      <c r="K16" s="14">
        <v>3887</v>
      </c>
      <c r="L16" s="14">
        <v>1924</v>
      </c>
    </row>
    <row r="17" spans="1:12" ht="40.5" x14ac:dyDescent="0.25">
      <c r="A17" s="37" t="s">
        <v>745</v>
      </c>
      <c r="B17" s="17" t="s">
        <v>239</v>
      </c>
      <c r="C17" s="17" t="s">
        <v>735</v>
      </c>
      <c r="D17" s="14">
        <f>SUM(D18:D20)</f>
        <v>40086.944079000001</v>
      </c>
      <c r="E17" s="14">
        <f t="shared" ref="E17:L17" si="1">SUM(E18:E20)</f>
        <v>13480.035867699999</v>
      </c>
      <c r="F17" s="14">
        <f t="shared" si="1"/>
        <v>3983.0131053</v>
      </c>
      <c r="G17" s="14">
        <f t="shared" si="1"/>
        <v>4271.4839759999995</v>
      </c>
      <c r="H17" s="14">
        <f t="shared" si="1"/>
        <v>2174.7713282999998</v>
      </c>
      <c r="I17" s="14">
        <f t="shared" si="1"/>
        <v>6927.6531309000002</v>
      </c>
      <c r="J17" s="14">
        <f t="shared" si="1"/>
        <v>3450.4311923999999</v>
      </c>
      <c r="K17" s="14">
        <f t="shared" si="1"/>
        <v>3875.0783277</v>
      </c>
      <c r="L17" s="14">
        <f t="shared" si="1"/>
        <v>1924.4771507000003</v>
      </c>
    </row>
    <row r="18" spans="1:12" ht="20.25" x14ac:dyDescent="0.25">
      <c r="A18" s="39" t="s">
        <v>746</v>
      </c>
      <c r="B18" s="17" t="s">
        <v>239</v>
      </c>
      <c r="C18" s="17" t="s">
        <v>735</v>
      </c>
      <c r="D18" s="55">
        <f>SUM(E18:L18)</f>
        <v>29813.3344</v>
      </c>
      <c r="E18" s="56">
        <f>10140135.8/1000</f>
        <v>10140.1358</v>
      </c>
      <c r="F18" s="56">
        <f>2922979.1/1000</f>
        <v>2922.9791</v>
      </c>
      <c r="G18" s="56">
        <f>3120253.6/1000</f>
        <v>3120.2536</v>
      </c>
      <c r="H18" s="56">
        <f>1620758.3/1000</f>
        <v>1620.7583</v>
      </c>
      <c r="I18" s="56">
        <f>5219930.2/1000</f>
        <v>5219.9301999999998</v>
      </c>
      <c r="J18" s="56">
        <f>2555718.4/1000</f>
        <v>2555.7183999999997</v>
      </c>
      <c r="K18" s="56">
        <f>2918494.4/1000</f>
        <v>2918.4944</v>
      </c>
      <c r="L18" s="56">
        <f>1315064.6/1000</f>
        <v>1315.0646000000002</v>
      </c>
    </row>
    <row r="19" spans="1:12" ht="20.25" x14ac:dyDescent="0.25">
      <c r="A19" s="39" t="s">
        <v>747</v>
      </c>
      <c r="B19" s="17" t="s">
        <v>239</v>
      </c>
      <c r="C19" s="17" t="s">
        <v>735</v>
      </c>
      <c r="D19" s="55">
        <f>SUM(E19:L19)</f>
        <v>1434.5891000000001</v>
      </c>
      <c r="E19" s="56">
        <f>389012.7/1000</f>
        <v>389.0127</v>
      </c>
      <c r="F19" s="56">
        <f>157556.4/1000</f>
        <v>157.5564</v>
      </c>
      <c r="G19" s="56">
        <f>151446/1000</f>
        <v>151.446</v>
      </c>
      <c r="H19" s="56">
        <f>143697.3/1000</f>
        <v>143.69729999999998</v>
      </c>
      <c r="I19" s="56">
        <f>227687.1/1000</f>
        <v>227.68710000000002</v>
      </c>
      <c r="J19" s="56">
        <f>150326.5/1000</f>
        <v>150.32650000000001</v>
      </c>
      <c r="K19" s="56">
        <f>139737.5/1000</f>
        <v>139.73750000000001</v>
      </c>
      <c r="L19" s="56">
        <f>75125.6/1000</f>
        <v>75.125600000000006</v>
      </c>
    </row>
    <row r="20" spans="1:12" ht="20.25" x14ac:dyDescent="0.25">
      <c r="A20" s="39" t="s">
        <v>748</v>
      </c>
      <c r="B20" s="17" t="s">
        <v>239</v>
      </c>
      <c r="C20" s="17" t="s">
        <v>735</v>
      </c>
      <c r="D20" s="55">
        <f>SUM(E20:L20)</f>
        <v>8839.020579</v>
      </c>
      <c r="E20" s="56">
        <f>2950887367.7/1000000</f>
        <v>2950.8873676999997</v>
      </c>
      <c r="F20" s="56">
        <f>902477605.3/1000000</f>
        <v>902.47760529999994</v>
      </c>
      <c r="G20" s="56">
        <f>999784376/1000000</f>
        <v>999.78437599999995</v>
      </c>
      <c r="H20" s="56">
        <f>410315728.3/1000000</f>
        <v>410.31572829999999</v>
      </c>
      <c r="I20" s="56">
        <f>1480035830.9/1000000</f>
        <v>1480.0358309000001</v>
      </c>
      <c r="J20" s="56">
        <f>744386292.4/1000000</f>
        <v>744.3862924</v>
      </c>
      <c r="K20" s="56">
        <f>816846427.7/1000000</f>
        <v>816.84642770000005</v>
      </c>
      <c r="L20" s="56">
        <f>534286950.7/1000000</f>
        <v>534.28695070000003</v>
      </c>
    </row>
    <row r="21" spans="1:12" ht="60.75" x14ac:dyDescent="0.25">
      <c r="A21" s="17" t="s">
        <v>749</v>
      </c>
      <c r="B21" s="17" t="s">
        <v>239</v>
      </c>
      <c r="C21" s="17" t="s">
        <v>77</v>
      </c>
      <c r="D21" s="14">
        <f>29219395/1000</f>
        <v>29219.395</v>
      </c>
      <c r="E21" s="14">
        <f>15469224/1000</f>
        <v>15469.224</v>
      </c>
      <c r="F21" s="14">
        <f>2731593/1000</f>
        <v>2731.5929999999998</v>
      </c>
      <c r="G21" s="14">
        <f>1707252/1000</f>
        <v>1707.252</v>
      </c>
      <c r="H21" s="14">
        <f>328947/1000</f>
        <v>328.947</v>
      </c>
      <c r="I21" s="14">
        <f>3269026/1000</f>
        <v>3269.0259999999998</v>
      </c>
      <c r="J21" s="14">
        <f>2649798/1000</f>
        <v>2649.7979999999998</v>
      </c>
      <c r="K21" s="14">
        <f>2215358/1000</f>
        <v>2215.3580000000002</v>
      </c>
      <c r="L21" s="14">
        <f>848198/1000</f>
        <v>848.19799999999998</v>
      </c>
    </row>
    <row r="22" spans="1:12" ht="20.25" x14ac:dyDescent="0.25">
      <c r="A22" s="17" t="s">
        <v>750</v>
      </c>
      <c r="B22" s="17" t="s">
        <v>751</v>
      </c>
      <c r="C22" s="17" t="s">
        <v>164</v>
      </c>
      <c r="D22" s="14">
        <v>1600</v>
      </c>
      <c r="E22" s="17">
        <v>442</v>
      </c>
      <c r="F22" s="17">
        <v>148</v>
      </c>
      <c r="G22" s="17">
        <v>175</v>
      </c>
      <c r="H22" s="17">
        <v>86</v>
      </c>
      <c r="I22" s="17">
        <v>335</v>
      </c>
      <c r="J22" s="17">
        <v>143</v>
      </c>
      <c r="K22" s="17">
        <v>211</v>
      </c>
      <c r="L22" s="17">
        <v>60</v>
      </c>
    </row>
    <row r="23" spans="1:12" ht="40.5" x14ac:dyDescent="0.25">
      <c r="A23" s="17" t="s">
        <v>752</v>
      </c>
      <c r="B23" s="17" t="s">
        <v>136</v>
      </c>
      <c r="C23" s="16"/>
      <c r="D23" s="48">
        <f>((1.96^2*0.5^2)/D22)^0.5*100</f>
        <v>2.4500000000000002</v>
      </c>
      <c r="E23" s="48">
        <f t="shared" ref="E23:L23" si="2">((1.96^2*0.5^2)/E22)^0.5*100</f>
        <v>4.661384642714042</v>
      </c>
      <c r="F23" s="48">
        <f t="shared" si="2"/>
        <v>8.0555503779625077</v>
      </c>
      <c r="G23" s="48">
        <f t="shared" si="2"/>
        <v>7.4081036709808537</v>
      </c>
      <c r="H23" s="48">
        <f t="shared" si="2"/>
        <v>10.567611773936965</v>
      </c>
      <c r="I23" s="48">
        <f t="shared" si="2"/>
        <v>5.3543119741398995</v>
      </c>
      <c r="J23" s="48">
        <f t="shared" si="2"/>
        <v>8.1951716980694886</v>
      </c>
      <c r="K23" s="48">
        <f t="shared" si="2"/>
        <v>6.7465982300508394</v>
      </c>
      <c r="L23" s="48">
        <f t="shared" si="2"/>
        <v>12.651745597610894</v>
      </c>
    </row>
    <row r="24" spans="1:12" ht="40.5" x14ac:dyDescent="0.25">
      <c r="A24" s="17" t="s">
        <v>753</v>
      </c>
      <c r="B24" s="17" t="s">
        <v>223</v>
      </c>
      <c r="C24" s="17" t="s">
        <v>164</v>
      </c>
      <c r="D24" s="17">
        <v>500</v>
      </c>
      <c r="E24" s="17">
        <v>151</v>
      </c>
      <c r="F24" s="17">
        <v>55</v>
      </c>
      <c r="G24" s="17">
        <v>63</v>
      </c>
      <c r="H24" s="17">
        <v>19</v>
      </c>
      <c r="I24" s="17">
        <v>79</v>
      </c>
      <c r="J24" s="17">
        <v>47</v>
      </c>
      <c r="K24" s="17">
        <v>60</v>
      </c>
      <c r="L24" s="62">
        <v>26</v>
      </c>
    </row>
    <row r="25" spans="1:12" ht="60.75" x14ac:dyDescent="0.25">
      <c r="A25" s="17" t="s">
        <v>754</v>
      </c>
      <c r="B25" s="17" t="s">
        <v>136</v>
      </c>
      <c r="C25" s="16"/>
      <c r="D25" s="28">
        <f>((1.96^2*0.5^2)/D24)^0.5*100</f>
        <v>4.3826932358995876</v>
      </c>
      <c r="E25" s="28">
        <f t="shared" ref="E25:L25" si="3">((1.96^2*0.5^2)/E24)^0.5*100</f>
        <v>7.9751268959573629</v>
      </c>
      <c r="F25" s="28">
        <f t="shared" si="3"/>
        <v>13.214317304279543</v>
      </c>
      <c r="G25" s="28">
        <f t="shared" si="3"/>
        <v>12.346839451634755</v>
      </c>
      <c r="H25" s="28">
        <f t="shared" si="3"/>
        <v>22.482741919315053</v>
      </c>
      <c r="I25" s="28">
        <f t="shared" si="3"/>
        <v>11.025861429075032</v>
      </c>
      <c r="J25" s="28">
        <f t="shared" si="3"/>
        <v>14.294769166793667</v>
      </c>
      <c r="K25" s="28">
        <f t="shared" si="3"/>
        <v>12.651745597610894</v>
      </c>
      <c r="L25" s="28">
        <f t="shared" si="3"/>
        <v>19.219381243542035</v>
      </c>
    </row>
  </sheetData>
  <sheetProtection password="868B" sheet="1" objects="1" scenarios="1" selectLockedCells="1" selectUnlockedCells="1"/>
  <mergeCells count="2">
    <mergeCell ref="A1:L1"/>
    <mergeCell ref="D2:L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Примечания</vt:lpstr>
      <vt:lpstr>1 раздел</vt:lpstr>
      <vt:lpstr>2 раздел</vt:lpstr>
      <vt:lpstr>3 раздел</vt:lpstr>
      <vt:lpstr>4 раздел</vt:lpstr>
      <vt:lpstr>Справочно</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Скопинцева Нинель Михайловна</dc:creator>
  <cp:lastModifiedBy>Скопинцева Нинель Михайловна</cp:lastModifiedBy>
  <dcterms:created xsi:type="dcterms:W3CDTF">2018-04-20T06:44:18Z</dcterms:created>
  <dcterms:modified xsi:type="dcterms:W3CDTF">2018-08-24T13:47:08Z</dcterms:modified>
</cp:coreProperties>
</file>